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705" windowWidth="14805" windowHeight="8010"/>
  </bookViews>
  <sheets>
    <sheet name="Лист1" sheetId="1" r:id="rId1"/>
  </sheets>
  <definedNames>
    <definedName name="_xlnm.Print_Area" localSheetId="0">Лист1!$A$1:$G$247</definedName>
  </definedNames>
  <calcPr calcId="152511" fullPrecision="0"/>
</workbook>
</file>

<file path=xl/calcChain.xml><?xml version="1.0" encoding="utf-8"?>
<calcChain xmlns="http://schemas.openxmlformats.org/spreadsheetml/2006/main">
  <c r="G222" i="1" l="1"/>
  <c r="G212" i="1"/>
  <c r="G208" i="1"/>
  <c r="G204" i="1"/>
  <c r="G200" i="1"/>
  <c r="G196" i="1"/>
  <c r="G186" i="1"/>
  <c r="G182" i="1"/>
  <c r="G178" i="1"/>
  <c r="G171" i="1"/>
  <c r="G167" i="1"/>
  <c r="G163" i="1"/>
  <c r="G159" i="1"/>
  <c r="G155" i="1"/>
  <c r="G151" i="1"/>
  <c r="G147" i="1"/>
  <c r="G143" i="1"/>
  <c r="G133" i="1"/>
  <c r="G129" i="1"/>
  <c r="G123" i="1"/>
  <c r="G118" i="1"/>
  <c r="G113" i="1"/>
  <c r="G109" i="1"/>
  <c r="G137" i="1" l="1"/>
  <c r="G190" i="1"/>
  <c r="G219" i="1"/>
  <c r="G103" i="1"/>
  <c r="G102" i="1"/>
  <c r="G101" i="1"/>
  <c r="G100" i="1"/>
  <c r="G97" i="1"/>
  <c r="G88" i="1"/>
  <c r="G80" i="1"/>
  <c r="G72" i="1"/>
  <c r="G76" i="1" s="1"/>
  <c r="G64" i="1"/>
  <c r="G59" i="1" l="1"/>
  <c r="G52" i="1"/>
  <c r="G56" i="1" s="1"/>
  <c r="G45" i="1"/>
  <c r="G41" i="1"/>
  <c r="G31" i="1"/>
  <c r="G21" i="1"/>
  <c r="G49" i="1" l="1"/>
  <c r="G240" i="1" s="1"/>
  <c r="G55" i="1"/>
</calcChain>
</file>

<file path=xl/sharedStrings.xml><?xml version="1.0" encoding="utf-8"?>
<sst xmlns="http://schemas.openxmlformats.org/spreadsheetml/2006/main" count="352" uniqueCount="234">
  <si>
    <t>№ п/п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</si>
  <si>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</si>
  <si>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</si>
  <si>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Расчет стоимости:(a+bx)*Kj или (объем строительно-монтажных работ)* проц.</t>
  </si>
  <si>
    <t>Стоимость</t>
  </si>
  <si>
    <t>100 или количество * цена</t>
  </si>
  <si>
    <t>№1 Предварительные работы</t>
  </si>
  <si>
    <t>СЦНПР-91-1-1-д</t>
  </si>
  <si>
    <t>СЦНПР р.1 гл.1 п.2.1; СЦНПР р.1 гл.1 п.2.2; СЦНПР р.1 гл.1 п.2.3; СЦНПР р.1 гл.1 п.2.4; СЦНПР р.1 гл.1 п.2.5; СЦНПР р.1 гл.1 п.2.6; Письмо Минстроя России №13023-ИФ/09 от 07.03.2024г. Приложение №6;</t>
  </si>
  <si>
    <t>Ц=1*(1000)*(0,1+0,32+0,2+0,2+0,08+0,1)*66,38</t>
  </si>
  <si>
    <t>Объем памятника: до 20 тыс. м3. Ед. изм. основного показателя (количества) - памятник. Объем здания - 40 282м3</t>
  </si>
  <si>
    <t>Квр1=0,1; Квр2=0,32; Квр3=0,2; Квр4=0,2; Квр5=0,08; Квр6=0,1; Кц1=66,38</t>
  </si>
  <si>
    <t>Сборник цен на научно-проектные работы по памятникам истории и культуры, 1990 г. Таблица 1-1</t>
  </si>
  <si>
    <t>Квр1=0,1. СЦНПР р.1 гл.1 п.2.1. Ознакомление с предъявленной документацией и объектом в натуре.</t>
  </si>
  <si>
    <t>Квр2=0,32. СЦНПР р.1 гл.1 п.2.2. Определение физического объема памятника (со схематическими обмерами, без выдачи чертежей).</t>
  </si>
  <si>
    <t>Квр3=0,2. СЦНПР р.1 гл.1 п.2.3. Составление акта технического состояния и определение процента утрат его первоначального облика.</t>
  </si>
  <si>
    <t>Квр4=0,2. СЦНПР р.1 гл.1 п.2.4. Предварительное инженерное обследование с выдачей заключения.</t>
  </si>
  <si>
    <t>Квр5=0,08. СЦНПР р.1 гл.1 п.2.5. Выдача заданий смежникам.</t>
  </si>
  <si>
    <t>Квр6=0,1. СЦНПР р.1 гл.1 п.2.6. Составление тематического плана научно-проектных работ.</t>
  </si>
  <si>
    <t>Кц1=66,38. Письмо Минстроя России №13023-ИФ/09 от 07.03.2024г. Приложение №6. Индекс изменения сметной стоимости проектных и изыскательских работ для строительства к справочникам базовых цен на инженерные изыскания на I квартал 2024 года к уровню цен по состоянию на 01.01.1991 г.</t>
  </si>
  <si>
    <t>СЦНПР-91-1-1-е</t>
  </si>
  <si>
    <t>Ц=4,05*(120)*(0,1+0,32+0,2+0,2+0,08+0,1)*66,38</t>
  </si>
  <si>
    <t>Объем памятника: на каждые 5 тыс. м3 добавляют. Ед. изм. основного показателя (количества) - памятник. Объём памятника - 40 262 м3 (к=40262-20000=20262/5000=4,05</t>
  </si>
  <si>
    <t>3 226</t>
  </si>
  <si>
    <t>СЦНПР-91-1-2-1</t>
  </si>
  <si>
    <t>Письмо Минстроя России №13023-ИФ/09 от 07.03.2024г. Приложение №6;</t>
  </si>
  <si>
    <t>Ц=1*(220)*66,38</t>
  </si>
  <si>
    <t>Предварительное ознакомление с литературными и графическими материалами и выдачей краткой справки. Ед. изм. основного показателя (количества) - памятник</t>
  </si>
  <si>
    <t>Кц1=66,38</t>
  </si>
  <si>
    <t>Сборник цен на научно-проектные работы по памятникам истории и культуры, 1990 г. Таблица 1-2, пункт 1</t>
  </si>
  <si>
    <t>СЦНПР-91-8-5-2-а</t>
  </si>
  <si>
    <t>Письмо Минстроя России №13023-ИФ/09 от 07.03.2024г Приложение №6;</t>
  </si>
  <si>
    <t>Ц=17*(11,3)*66,38</t>
  </si>
  <si>
    <t>Цветное фото: размер негатива или отпечатка до 6х6, 6х7,2 см, съемка (негатив, слайд). ПРИМ. Протокольно-документальная фотофиксация памятника до начала работ со схемой мест фотофиксации. Ед. изм. основного показателя (количества) - негатив, слайд</t>
  </si>
  <si>
    <t>Сборник цен на научно-проектные работы по памятникам истории и культуры, 1990 г. Таблица 8-5, пункт 2</t>
  </si>
  <si>
    <t>Итого по разделу №1 в текущих ценах</t>
  </si>
  <si>
    <t>№2 Комплексные научно-изыскательские работы</t>
  </si>
  <si>
    <t>Историко-архивные и библиографические изыскания</t>
  </si>
  <si>
    <t>СЦНПР-91-1-4-1-в</t>
  </si>
  <si>
    <t>СЦНПР р.1 гл.2 п.8 к т.1-4; СЦНПР р.1 гл.2 п.8 к т.1-4; Письмо Минстроя России №13023-ИФ/09 от 07.03.2024г Приложение №6; СЦНПР р.1 гл.2 п.8 т.1-3;</t>
  </si>
  <si>
    <t>Ц=1*(560)*(0,2+0,8)* 66,38*1,2</t>
  </si>
  <si>
    <t>Памятник построенный после XVIII века с простой историей строительства, имеющие небольшие переделки. Ед. изм. основного показателя (количества) - памятник</t>
  </si>
  <si>
    <t>Квр1=0,2; Квр2=0,8; Кц1=66,38; Кц2=1,2</t>
  </si>
  <si>
    <t>Сборник цен на научно-проектные работы по памятникам истории и культуры, 1990 г. Таблица 1-4, пункт 1</t>
  </si>
  <si>
    <t>Квр1=0,2. СЦНПР р.1 гл.2 п.8 к т.1-4. Составление библиографического списка и описи архивных дел.</t>
  </si>
  <si>
    <t>Квр2=0,8. СЦНПР р.1 гл.2 п.8 к т.1-4. Выписки из архивных и библиографических источников, просмотр музейных и архивных фондов, гравюр, акварелей и т.д.</t>
  </si>
  <si>
    <t>Кц2=1,2. СЦНПР р.1 гл.2 п.8 т.1-3. Работы в различных архивах и хранилищах в пределах одного города.</t>
  </si>
  <si>
    <t>СЦНПР-91-1-5-1-а</t>
  </si>
  <si>
    <t>Ц=3*(380)* 66,38</t>
  </si>
  <si>
    <t>Исторические записи, справки по памятникам, имеющим до 30% утрат первоначального облика, с простой историей строительства. Ед. изм. основного показателя (количества) - печатный лист</t>
  </si>
  <si>
    <t>Сборник цен на научно-проектные работы по памятникам истории и культуры, 1990 г. Таблица 1-5, пункт 1</t>
  </si>
  <si>
    <t xml:space="preserve">Историко-архитектурные натурные исследования (архитектурные обмеры) </t>
  </si>
  <si>
    <t>СЦНПР-91-1-8-2-в</t>
  </si>
  <si>
    <t>СЦНПР р.1 гл.2 п.14.а; СЦНПР р.1 гл.2 п.14.б; Письмо Минстроя России №13023-ИФ/09 от 07.03.2024г Приложение №6; СЦНПР р.1 гл.2 п.9; СЦНПР р.1 гл.2 п.11 т.1-6;</t>
  </si>
  <si>
    <t>Планы архитектурно-археологические обмеров отдельных частей памятников III категории сложности (масштаб чертежа 1:50). План крыши, площадь 7363м2. Ед. изм. основного показателя (количества) - 100 м2 площади в натуре</t>
  </si>
  <si>
    <t>Сборник цен на научно-проектные работы по памятникам истории и культуры, 1990 г. Таблица 1-8, пункт 2</t>
  </si>
  <si>
    <t>Квр1=0,42. СЦНПР р.1 гл.2 п.14.а. Полевые работы: обмер памятника в натуре с зарисовкой обмерных схем (кроки), с постановкой на них размеров, нулевки и т.д.</t>
  </si>
  <si>
    <t>Квр2=0,5. СЦНПР р.1 гл.2 п.14.б. Камеральная обработка: составление обмерных чертежей на ватмане по обмерным схемам в заданном масштабе с нанесением надписей, размеров и пр.</t>
  </si>
  <si>
    <t>Кц2=0,6. СЦНПР р.1 гл.2 п.9. При производстве архитектурных обмеров.</t>
  </si>
  <si>
    <t>Кц3=1,2. СЦНПР р.1 гл.2 п.11 т.1-6. Обмеры памятников в подвалах, затемненных помещениях и на чердаках.</t>
  </si>
  <si>
    <t>СЦНПР-91-1-8-3-б</t>
  </si>
  <si>
    <t>Обмеры отдельных архитектурных деталей II категории сложности (масштаб чертежа 1:10). Ед. изм. основного показателя (количества) - форм</t>
  </si>
  <si>
    <t>Сборник цен на научно-проектные работы по памятникам истории и культуры, 1990 г. Таблица 1-8, пункт 3</t>
  </si>
  <si>
    <t>СЦНПР-91-1-9-1-а</t>
  </si>
  <si>
    <t>Обмер конструкций памятника I категории сложности (масштаб чертежа 1:50). Разрезы по кровле. Ед. изм. основного показателя (количества) - лист</t>
  </si>
  <si>
    <t>Сборник цен на научно-проектные работы по памятникам истории и культуры, 1990 г. Таблица 1-9, пункт 1</t>
  </si>
  <si>
    <t>СЦНПР-91-1-9-3-а</t>
  </si>
  <si>
    <t>Обмер конструкций памятника I категории сложности (масштаб чертежа 1:10). Узлы стропильной системы. Ед. изм. основного показателя (количества) - лист</t>
  </si>
  <si>
    <t>Сборник цен на научно-проектные работы по памятникам истории и культуры, 1990 г. Таблица 1-9, пункт 3</t>
  </si>
  <si>
    <t>Инженерное обследование</t>
  </si>
  <si>
    <t>СЦНПР-91-1-12-2-а</t>
  </si>
  <si>
    <t>СЦНПР р.1 гл.2 п.20 прим. к т.1-12; СЦНПР р.1 гл.2 п.20 прим. к т.1-12; СЦНПР р.1 гл.2 п.20 прим. к т.1-12; СЦНПР р.1 гл.2 п.20 прим. к т.1-12; Письмо Минстроя России №13023-ИФ/09 от 07.03.2024г Приложение №6;</t>
  </si>
  <si>
    <t>Инженерное обследование памятника объемом до 5 тыс. м3, I категории сложности. ПРИМ. обследование помещение чердака Ед. изм. основного показателя (количества) - памятник</t>
  </si>
  <si>
    <t>Сборник цен на научно-проектные работы по памятникам истории и культуры, 1990 г. Таблица 1-12, пункт 2</t>
  </si>
  <si>
    <t>Квр1=0,3. СЦНПР р.1 гл.2 п.20 прим. к т.1-12. Обследование и замеры конструкций и их деформаций (без выпуска обмерных чертежей).</t>
  </si>
  <si>
    <t>Квр2=0,06. СЦНПР р.1 гл.2 п.20 прим. к т.1-12. Определение и фиксация мест отбора проб.</t>
  </si>
  <si>
    <t>Квр3=0,11. СЦНПР р.1 гл.2 п.20 прим. к т.1-12. Определение статической схемы памятника и производство статических расчетов.</t>
  </si>
  <si>
    <t>Квр4=0,45. СЦНПР р.1 гл.2 п.20 прим. к т.1-12. Обработка результатов обследования с выдачей заключения о техническом состоянии памятника.</t>
  </si>
  <si>
    <t>Итого по разделу №2 в текущих ценах</t>
  </si>
  <si>
    <t>№3 Инженерно-геодезические работы (определение отклонения стен чердачного помещения от вертикали)</t>
  </si>
  <si>
    <t>Полевые работы</t>
  </si>
  <si>
    <t>ИГдИ.2006-02.09-1-2</t>
  </si>
  <si>
    <t>Рекогносцировка мест постановки нивелира и реек. Категория сложности: II. Ед. изм. основного показателя (количества) - 1 станция</t>
  </si>
  <si>
    <t>СБЦ "Инженерно-геодезические изыскания при строительстве и эксплуатации зданий и сооружений", 2006 г. Глава 2, таблица 9, пункт 1</t>
  </si>
  <si>
    <t>ИГдИ.2006-02.09-15.1-2</t>
  </si>
  <si>
    <t>Определение наклонов сооружений башенного типа и колонн. Текущие наблюдения наклонов различных (по высоте) сечений сооружения. Полевые работы. Категория сложности: II. Определение вертикальности стен чердачного помещения. Ед. изм. основного показателя (количества) - 1 сечение</t>
  </si>
  <si>
    <t>СБЦ "Инженерно-геодезические изыскания при строительстве и эксплуатации зданий и сооружений", 2006 г. Глава 2, таблица 9, пункт 15</t>
  </si>
  <si>
    <t>Камеральные работы</t>
  </si>
  <si>
    <t>ИГдИ.2006-02.09-15.2-2</t>
  </si>
  <si>
    <t>Определение наклонов сооружений башенного типа и колонн. Текущие наблюдения наклонов различных (по высоте) сечений сооружения. Камеральные работы. Категория сложности: II. Ед. изм. основного показателя (количества) - 1 сечение</t>
  </si>
  <si>
    <t>Составление технического отчета о выполненных работах</t>
  </si>
  <si>
    <t>ИГдИ.2006-15.68-1</t>
  </si>
  <si>
    <t>Ц=1*(6,6*(77251-0)/100)</t>
  </si>
  <si>
    <t>Составление технического отчета (пояснительной записки) по результатам инженерно-геодезических работ. Стоимость полевых и камеральных работ до 100 тыс. руб. Ед. изм. основного показателя (количества) - 1 технический отчет</t>
  </si>
  <si>
    <t>СБЦ "Инженерно-геодезические изыскания при строительстве и эксплуатации зданий и сооружений", 2006 г. Глава 15, таблица 68, пункт 1</t>
  </si>
  <si>
    <t>Итого по разделу №3 в текущих ценах</t>
  </si>
  <si>
    <t>№4 Фотофиксация</t>
  </si>
  <si>
    <t>Цветное фото: размер негатива или отпечатка до 6х6, 6х7,2 см, съемка (негатив, слайд). Ед. изм. основного показателя (количества) - негатив, слайд</t>
  </si>
  <si>
    <t>СЦНПР-91-8-5-6-в</t>
  </si>
  <si>
    <t>Цветное фото: печать с цветного негатива на трехслойной бумаге, размер негатива отпечатка до 18х24 см. Ед. изм. основного показателя (количества) - негатив, слайд</t>
  </si>
  <si>
    <t>Сборник цен на научно-проектные работы по памятникам истории и культуры, 1990 г. Таблица 8-5, пункт 6</t>
  </si>
  <si>
    <t>Итого по разделу №4 в текущих ценах</t>
  </si>
  <si>
    <t>№5 Проектные работы</t>
  </si>
  <si>
    <t>СЦНПР-91-1-13-5-в</t>
  </si>
  <si>
    <t>Комплексная разработка эскизного проекта памятника объемом до 3 тыс. м3, III категории сложности. ПРИМ. Разработка эскизного проекта для части здания (чердачное помещение). Ед. изм. основного показателя (количества) - памятник</t>
  </si>
  <si>
    <t>Сборник цен на научно-проектные работы по памятникам истории и культуры, 1990 г. Таблица 1-13, пункт 5</t>
  </si>
  <si>
    <t>СЦНПР-91-1-16-2-в</t>
  </si>
  <si>
    <t>Планы помещений (масштаб 1:25; 1:20), III категории сложности. Ед. изм. основного показателя (количества) - лист</t>
  </si>
  <si>
    <t>Сборник цен на научно-проектные работы по памятникам истории и культуры, 1990 г. Таблица 1-16, пункт 2</t>
  </si>
  <si>
    <t>СЦНПР-91-1-16-4-б</t>
  </si>
  <si>
    <t>Отдельно архитектурные детали (масштаб 1:10; 1:5; 1:1), II категории сложности. Ед. изм. основного показателя (количества) - лист</t>
  </si>
  <si>
    <t>Сборник цен на научно-проектные работы по памятникам истории и культуры, 1990 г. Таблица 1-16, пункт 4</t>
  </si>
  <si>
    <t>СЦНПР-91-1-17-1-б</t>
  </si>
  <si>
    <t>Рабочие чертежи изделий (разрезы) масштаб 1:10, II категории сложности. Ед. изм. основного показателя (количества) - лист</t>
  </si>
  <si>
    <t>Сборник цен на научно-проектные работы по памятникам истории и культуры, 1990 г. Таблица 1-17, пункт 1</t>
  </si>
  <si>
    <t>СЦНПР-91-1-17-2-а</t>
  </si>
  <si>
    <t>Рабочие чертежи детали изделий (масштаб 1:1), I категории сложности. Ед. изм. основного показателя (количества) - лист</t>
  </si>
  <si>
    <t>Сборник цен на научно-проектные работы по памятникам истории и культуры, 1990 г. Таблица 1-17, пункт 2</t>
  </si>
  <si>
    <t>СЦНПР-91-1-18-2-б</t>
  </si>
  <si>
    <t>Построение перспектив и аксонометрии памятников или фрагментов, II категории сложности. Ед. изм. основного показателя (количества) - лист</t>
  </si>
  <si>
    <t>Сборник цен на научно-проектные работы по памятникам истории и культуры, 1990 г. Таблица 1-18, пункт 2</t>
  </si>
  <si>
    <t>СЦНПР-91-1-19-1-б</t>
  </si>
  <si>
    <t>Разработка рабочих чертежей общего вида конструкций (масштаб 1:50), II категория сложности. Ед. изм. основного показателя (количества) - лист</t>
  </si>
  <si>
    <t>Сборник цен на научно-проектные работы по памятникам истории и культуры, 1990 г. Таблица 1-19, пункт 1</t>
  </si>
  <si>
    <t>СЦНПР-91-1-19-2-а</t>
  </si>
  <si>
    <t>Разработка рабочих чертежей узлов и деталей конструкций (масштаб 1:10; 1:1), I категория сложности. Ед. изм. основного показателя (количества) - лист</t>
  </si>
  <si>
    <t>Сборник цен на научно-проектные работы по памятникам истории и культуры, 1990 г. Таблица 1-19, пункт 2</t>
  </si>
  <si>
    <t>Итого по разделу №5 в текущих ценах</t>
  </si>
  <si>
    <t>№6 Сметные работы</t>
  </si>
  <si>
    <t>СЦНПР-91-3-3-2-а</t>
  </si>
  <si>
    <t>Составление описи работ при наличии по объектам проектно-технической документации: реставрационные, ремонтно-реставрационные, консервационные работы. Ед. изм. основного показателя (количества) - 10 позиций описи</t>
  </si>
  <si>
    <t>Сборник цен на научно-проектные работы по памятникам истории и культуры, 1990 г. Таблица 3-3, пункт 2а</t>
  </si>
  <si>
    <t>СЦНПР-91-3-4-1</t>
  </si>
  <si>
    <t>Составление смет на реставрационно-восстановительные работы, реставрационные консервационные. Ед. изм. основного показателя (количества) - 10 позиций сметы</t>
  </si>
  <si>
    <t>Сборник цен на научно-проектные работы по памятникам истории и культуры, 1990 г. Таблица 3-4, пункт 1</t>
  </si>
  <si>
    <t>Составление сводной сметы. Ед. изм. основного показателя (количества) - 10 позиций сметы</t>
  </si>
  <si>
    <t>Итого по разделу №6 в текущих ценах</t>
  </si>
  <si>
    <t>№7 Составление пояснительной записки (Проект организации реставрационных работ)</t>
  </si>
  <si>
    <t>СЦНПР-91-1-20-1</t>
  </si>
  <si>
    <t>Составление ведомости объемов реставрационных работ с составлением календарного графика производства работ. Ед. изм. основного показателя (количества) - ведомость с графиком</t>
  </si>
  <si>
    <t>Сборник цен на научно-проектные работы по памятникам истории и культуры, 1990 г. Таблица 1-20, пункт 1</t>
  </si>
  <si>
    <t>СЦНПР-91-1-20-2</t>
  </si>
  <si>
    <t>Составление ведомости потребности в трудовых ресурсах с составлением графика движения рабочей силы. Ед. изм. основного показателя (количества) - ведомость с графиком</t>
  </si>
  <si>
    <t>Сборник цен на научно-проектные работы по памятникам истории и культуры, 1990 г. Таблица 1-20, пункт 2</t>
  </si>
  <si>
    <t>СЦНПР-91-1-20-3</t>
  </si>
  <si>
    <t>Составление ведомости потребности в материальных ресурсах с построением графика потребности в материалах и полуфабрикатах по срокам производства реставрационных работ. Ед. изм. основного показателя (количества) - ведомость с графиком</t>
  </si>
  <si>
    <t>Сборник цен на научно-проектные работы по памятникам истории и культуры, 1990 г. Таблица 1-20, пункт 3</t>
  </si>
  <si>
    <t>СЦНПР-91-1-21-1-а</t>
  </si>
  <si>
    <t>Генеральный план организации реставрации (I категории сложности). Ед. изм. основного показателя (количества) - памятник</t>
  </si>
  <si>
    <t>Сборник цен на научно-проектные работы по памятникам истории и культуры, 1990 г. Таблица 1-21</t>
  </si>
  <si>
    <t>СЦНПР-91-1-22-1</t>
  </si>
  <si>
    <t>I категория- памятники истории и культуры XIX-XX вв. с утратой первоначального облика до 50%. Ед. изм. основного показателя (количества) - п/лист текст. материала</t>
  </si>
  <si>
    <t>Сборник цен на научно-проектные работы по памятникам истории и культуры, 1990 г. Таблица 1-22, пункт 1</t>
  </si>
  <si>
    <t>СЦНПР-91-1-22-5</t>
  </si>
  <si>
    <t>Ц=1*(78)</t>
  </si>
  <si>
    <t>Альбом фотоиллюстраций с подбором наклейкой, компоновкой и составлением кратких аннотаций, включающих в себя до 20 фотографий. Ед. изм. основного показателя (количества) - альбом до 5 экз.</t>
  </si>
  <si>
    <t>Сборник цен на научно-проектные работы по памятникам истории и культуры, 1990 г. Таблица 1-22, пункт 5</t>
  </si>
  <si>
    <t>Итого по разделу №7 в текущих ценах</t>
  </si>
  <si>
    <t>№8 Проект ремонта чердачного помещения</t>
  </si>
  <si>
    <t>СБЦП 81-2001-05-01-1.6</t>
  </si>
  <si>
    <t>СБЦП 81-2001-05, р.2 т.12 п.5; СБЦП 81-2001-05, р.2 т.12 п.6; СБЦП 81-2001-05, р.2 т.12 п.7; СБЦП 81-2001-05, р.2 т.12 п.18; Письмо Минстроя России №13023-ИФ/09 от 07.03.2024г Приложение №6; СБЦП 81-2001-05, р.2 т.11 п.2;</t>
  </si>
  <si>
    <t>Ц=1*(450+0,006*40282)*(0,0305+0,051+0,021+0,04)*5,81*1,25*1000</t>
  </si>
  <si>
    <t>Жилые дома, строительный объем: шестидесятиэтажные. Ед. изм. основного показателя (количества) - 1 м3</t>
  </si>
  <si>
    <t>Квр1=0,0305; Квр2=0,051; Квр3=0,021; Квр4=0,04; Кц1=5,81; Ку1=1,25</t>
  </si>
  <si>
    <t>СБЦ "Нормативы подготовки технической документации для капитального ремонта зданий и сооружений жилищно-гражданского назначения", 2012 г. Таблица 1, пункт 1.6</t>
  </si>
  <si>
    <t>Ку1=1,25. СБЦП 81-2001-05, р.2 т.11 п.2. Выполнение работ в зданиях и сооружениях, являющихся памятником архитектуры или культурного наследия.</t>
  </si>
  <si>
    <t>Квр1=0,0305. СБЦП 81-2001-05, р.2 т.12 п.5. Ремонт, усиление, частичная замена перекрытий и покрытий. Здания бескаркасные многоэтажные.</t>
  </si>
  <si>
    <t>Квр2=0,051. СБЦП 81-2001-05, р.2 т.12 п.6. Ремонт, усиление, частичная замена конструкций крыши (при совмещении на объекте покрытия с крышей). Здания бескаркасные многоэтажные.</t>
  </si>
  <si>
    <t>Квр3=0,021. СБЦП 81-2001-05, р.2 т.12 п.7. Ремонт (замена) кровли и ограждающих конструкций. Здания бескаркасные многоэтажные.</t>
  </si>
  <si>
    <t>Квр4=0,04. СБЦП 81-2001-05, р.2 т.12 п.18. ПОС. Здания бескаркасные многоэтажные.</t>
  </si>
  <si>
    <t>Итого по разделу №8 в текущих ценах</t>
  </si>
  <si>
    <t>№9 Историко-культурная экспертиза</t>
  </si>
  <si>
    <t>Письмо Министерства культуры Российской Федерации от 13.10.1998 г. № 01-211/16-14 "Об определении стоимости научно-проектных работ на памятниках истории культуры"</t>
  </si>
  <si>
    <t>Письмо Министерства культуры Российской Федерации от 20.12.2011 г. " 107-01-39/10-КЧ; Постановление Правительства Российской Федерации от 15.07.2009 г. №569 (в ред. Постановления Правительства РФ от 03.12.2022 № 2220);</t>
  </si>
  <si>
    <t>Ц=1*(540)*4*30*4</t>
  </si>
  <si>
    <t>Проведение государственной экспертизы проектной документации нежилых объектов капитального строительства и (или) результатов инженерных изысканий, выполняемых для подготовки такой проектной документации. Ед. изм. - 1 объект</t>
  </si>
  <si>
    <t>Коб1=4; Кц1=30; Кц2=4</t>
  </si>
  <si>
    <t>Коб1=4. Письмо Министерства культуры Российской Федерации от 20.12.2011 г. " 107-01-39/10-КЧ.</t>
  </si>
  <si>
    <t>Кц1=30. Количество дней проведения государственной экспертизы проектной документации в соответствии с требованиями Градостроительного кодекса Российской Федерации.</t>
  </si>
  <si>
    <t>Кц2=4. Постановление Правительства Российской Федерации от 15.07.2009 г. №569 (в ред. Постановления Правительства РФ от 03.12.2022 № 2220). Количество экспертов.</t>
  </si>
  <si>
    <t>Итого по разделу №9 в текущих ценах</t>
  </si>
  <si>
    <t>Итого по смете по разделам 1-9</t>
  </si>
  <si>
    <t>НДС, 20% (не облагается, в соответствии с пп.15 п.2 ст.149 ч. II Налогового кодекса РФ)</t>
  </si>
  <si>
    <t>Всего по смете</t>
  </si>
  <si>
    <t>Ц=73,63*(69)*(0,42+0,5)*66,38*0,6*1,2</t>
  </si>
  <si>
    <t>Квр1=0,42; Квр2=0,5; Кц1=66,38; Кц2=0,6; Кц3=1,2</t>
  </si>
  <si>
    <t>Ц=8*(28)*(0,42+0,5)*66,38*0,6*1,2</t>
  </si>
  <si>
    <t>Ц=9*(137)*(0,42+0,5)*66,38*0,6*1,2</t>
  </si>
  <si>
    <t>Ц=10*(95)*(0,42+0,5)*66,38*0,6*1,2</t>
  </si>
  <si>
    <t>Ц=1*(680)*(0,3+0,06+0,11+0,45)*66,38</t>
  </si>
  <si>
    <t>Квр1=0,3; Квр2=0,06; Квр3=0,11; Квр4=0,45; Кц1=66,38</t>
  </si>
  <si>
    <t>Кц1=5,83</t>
  </si>
  <si>
    <t>Ц=10*(0,093)*5,83*1000</t>
  </si>
  <si>
    <t>Кц1=5,83. Письмо Минстроя России №13023-ИФ/09 от 07.03.2024г. Приложение №6. Индекс изменения сметной стоимости проектных и изыскательских работ для строительства к справочникам базовых цен на инженерные изыскания на I квартал 2024 года к уровню цен по состоянию на 01.01.2001 г.</t>
  </si>
  <si>
    <t>Ц=19*(0,414)*5,83*1000</t>
  </si>
  <si>
    <t>Ц=19*(0,267)*5,83*1000</t>
  </si>
  <si>
    <t>Ц=50*(11,3)*66,38</t>
  </si>
  <si>
    <t>Ц=20*(6,9)*66,38</t>
  </si>
  <si>
    <t>Ц=1*(1560)*66,38</t>
  </si>
  <si>
    <t>Ц=6*(180)*66,38</t>
  </si>
  <si>
    <t>Ц=10*(200)*66,38</t>
  </si>
  <si>
    <t>Ц=8*(200)*66,38</t>
  </si>
  <si>
    <t>Ц=6*(145)*66,38</t>
  </si>
  <si>
    <t>Ц=4*(305)*66,38</t>
  </si>
  <si>
    <t>Ц=3*(210)*66,38</t>
  </si>
  <si>
    <t>Ц=5*(80)*66,38</t>
  </si>
  <si>
    <t>Ц=30*(26,3)*66,38</t>
  </si>
  <si>
    <t>Ц=30*(17,6)*66,38</t>
  </si>
  <si>
    <t>Ц=1*(17,6)*66,38</t>
  </si>
  <si>
    <t>Ц=1*(199)*66,38</t>
  </si>
  <si>
    <t>Ц=1*(168)*66,38</t>
  </si>
  <si>
    <t>Ц=1*(276)*66,38</t>
  </si>
  <si>
    <t>Ц=1*(480)*66,38</t>
  </si>
  <si>
    <t>Ц=4*(580)*66,38</t>
  </si>
  <si>
    <t>Кц1=5,81. Письмо Минстроя России №13023-ИФ/09 от 07.03.2024г. Приложение №6. Индекс изменения сметной стоимости проектных и изыскательских работ для строительства к справочникам базовых цен на проектные работы на I квартал 2024 года к уровню цен по состоянию на 01.01.2001 г.</t>
  </si>
  <si>
    <t>2 663 219*0</t>
  </si>
  <si>
    <t>2 663 219,00 руб.</t>
  </si>
  <si>
    <t xml:space="preserve">                                                                                                                                                        </t>
  </si>
  <si>
    <t>Составлена в уровне цен на I квартал 2024 г.</t>
  </si>
  <si>
    <t>СОГЛАСОВАНО:</t>
  </si>
  <si>
    <t xml:space="preserve">Ленинградской области»                                                              </t>
  </si>
  <si>
    <t>СМЕТА</t>
  </si>
  <si>
    <t>на проектные (изыскательские) работы</t>
  </si>
  <si>
    <t>УТВЕРЖДАЮ:</t>
  </si>
  <si>
    <t xml:space="preserve">Начальник управления                                                                                                     </t>
  </si>
  <si>
    <t xml:space="preserve">                                                                           Лицо, уполномоченное действовать от имени собственников, </t>
  </si>
  <si>
    <t xml:space="preserve">по подготовке производства                                                                                               </t>
  </si>
  <si>
    <t xml:space="preserve">                                                                 на основании протокола общего собрания собственников</t>
  </si>
  <si>
    <t xml:space="preserve">                                                                                                    </t>
  </si>
  <si>
    <t xml:space="preserve">       (Ф.И.О., подпись, без печати)</t>
  </si>
  <si>
    <t xml:space="preserve">О.Д. Маркова           </t>
  </si>
  <si>
    <t>Начальник проектно-сметного отдела ___________________________________   Клосинский С.А.</t>
  </si>
  <si>
    <t>НО «Фонд капитального ремонта многоквартирных домов                     №___________от_____________________20______г.</t>
  </si>
  <si>
    <t>Капитальный ремонт крыши многоквартирного дома по адресу:                                                                                                                                                                                                  Ленинградская область, Выборгский  район,  Муниципальное образование Город Выборг, Г. Выборг, Ленинградское шоссе,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</si>
</sst>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20" xfId="0" applyFont="1" applyBorder="1" applyAlignment="1">
      <alignment horizontal="right" vertical="center" wrapText="1"/>
    </xf>
    <xf numFmtId="0" fontId="6" fillId="0" borderId="11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2" fontId="0" fillId="0" borderId="0" xfId="0" applyNumberFormat="1"/>
    <xf numFmtId="3" fontId="3" fillId="0" borderId="14" xfId="0" applyNumberFormat="1" applyFont="1" applyBorder="1" applyAlignment="1">
      <alignment horizontal="center" vertical="center" wrapText="1"/>
    </xf>
    <xf numFmtId="3" fontId="6" fillId="0" borderId="8" xfId="0" applyNumberFormat="1" applyFont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0" fontId="0" fillId="0" borderId="0" xfId="0" applyAlignment="1">
      <alignment horizontal="center" vertical="center" wrapText="1" shrinkToFit="1"/>
    </xf>
    <xf numFmtId="0" fontId="0" fillId="0" borderId="0" xfId="0" applyBorder="1"/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10" fillId="0" borderId="0" xfId="0" applyFont="1"/>
    <xf numFmtId="0" fontId="10" fillId="0" borderId="0" xfId="0" applyFont="1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12" fillId="0" borderId="0" xfId="0" applyFont="1" applyAlignment="1">
      <alignment wrapText="1"/>
    </xf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43" fontId="0" fillId="0" borderId="0" xfId="1" applyFont="1" applyAlignment="1">
      <alignment horizontal="left" vertical="center" wrapText="1"/>
    </xf>
    <xf numFmtId="0" fontId="0" fillId="0" borderId="22" xfId="0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2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14" fillId="0" borderId="16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5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4.42578125" customWidth="1"/>
    <col min="2" max="2" width="25.140625" customWidth="1"/>
    <col min="3" max="3" width="47.7109375" bestFit="1" customWidth="1"/>
    <col min="5" max="5" width="2.28515625" customWidth="1"/>
    <col min="6" max="6" width="13" customWidth="1"/>
    <col min="7" max="7" width="18.140625" customWidth="1"/>
    <col min="8" max="8" width="12.28515625" bestFit="1" customWidth="1"/>
  </cols>
  <sheetData>
    <row r="1" spans="1:14" s="63" customFormat="1" ht="12.75" customHeight="1" x14ac:dyDescent="0.2">
      <c r="A1" s="72" t="s">
        <v>219</v>
      </c>
      <c r="B1" s="72"/>
      <c r="C1" s="82" t="s">
        <v>223</v>
      </c>
      <c r="D1" s="72"/>
      <c r="E1" s="72"/>
      <c r="F1" s="72"/>
      <c r="G1" s="72"/>
      <c r="N1" s="64"/>
    </row>
    <row r="2" spans="1:14" s="63" customFormat="1" ht="12.75" customHeight="1" x14ac:dyDescent="0.2">
      <c r="A2" s="65" t="s">
        <v>224</v>
      </c>
      <c r="B2" s="65"/>
      <c r="C2" s="73" t="s">
        <v>225</v>
      </c>
      <c r="D2" s="73"/>
      <c r="E2" s="73"/>
      <c r="F2" s="73"/>
      <c r="G2" s="73"/>
      <c r="N2" s="64"/>
    </row>
    <row r="3" spans="1:14" s="63" customFormat="1" ht="12.75" customHeight="1" x14ac:dyDescent="0.2">
      <c r="A3" s="75" t="s">
        <v>226</v>
      </c>
      <c r="B3" s="75"/>
      <c r="C3" s="73" t="s">
        <v>227</v>
      </c>
      <c r="D3" s="73"/>
      <c r="E3" s="73"/>
      <c r="F3" s="73"/>
      <c r="G3" s="73"/>
      <c r="N3" s="64"/>
    </row>
    <row r="4" spans="1:14" s="63" customFormat="1" ht="12.75" customHeight="1" x14ac:dyDescent="0.2">
      <c r="A4" s="65" t="s">
        <v>232</v>
      </c>
      <c r="B4" s="65"/>
      <c r="C4" s="65"/>
      <c r="D4" s="65"/>
      <c r="E4" s="65"/>
      <c r="F4" s="65"/>
      <c r="G4" s="65"/>
      <c r="N4" s="64"/>
    </row>
    <row r="5" spans="1:14" s="63" customFormat="1" ht="12.75" customHeight="1" x14ac:dyDescent="0.2">
      <c r="A5" s="65" t="s">
        <v>220</v>
      </c>
      <c r="B5" s="65"/>
      <c r="C5" s="65"/>
      <c r="D5" s="65"/>
      <c r="E5" s="65"/>
      <c r="N5" s="64"/>
    </row>
    <row r="6" spans="1:14" s="63" customFormat="1" x14ac:dyDescent="0.2">
      <c r="A6" s="80"/>
      <c r="B6" s="80"/>
      <c r="C6" s="66" t="s">
        <v>230</v>
      </c>
      <c r="D6" s="76"/>
      <c r="E6" s="76"/>
      <c r="F6" s="76"/>
      <c r="G6" s="76"/>
      <c r="N6" s="64"/>
    </row>
    <row r="7" spans="1:14" s="63" customFormat="1" ht="12.75" customHeight="1" x14ac:dyDescent="0.2">
      <c r="A7" s="66" t="s">
        <v>217</v>
      </c>
      <c r="B7" s="66"/>
      <c r="C7" s="77" t="s">
        <v>228</v>
      </c>
      <c r="D7" s="78" t="s">
        <v>229</v>
      </c>
      <c r="E7" s="78"/>
      <c r="F7" s="78"/>
      <c r="G7" s="78"/>
      <c r="N7" s="67"/>
    </row>
    <row r="8" spans="1:14" s="63" customFormat="1" ht="12.75" customHeight="1" x14ac:dyDescent="0.2">
      <c r="A8" s="66"/>
      <c r="B8" s="66"/>
      <c r="C8" s="77"/>
      <c r="D8" s="79"/>
      <c r="E8" s="79"/>
      <c r="F8" s="79"/>
      <c r="G8" s="79"/>
      <c r="N8" s="67"/>
    </row>
    <row r="9" spans="1:14" s="63" customFormat="1" ht="12.75" customHeight="1" x14ac:dyDescent="0.2">
      <c r="A9" s="68"/>
      <c r="B9" s="68"/>
      <c r="C9" s="69"/>
      <c r="E9" s="68"/>
      <c r="N9" s="67"/>
    </row>
    <row r="10" spans="1:14" s="63" customFormat="1" ht="15" customHeight="1" x14ac:dyDescent="0.2">
      <c r="A10" s="70" t="s">
        <v>221</v>
      </c>
      <c r="B10" s="70"/>
      <c r="C10" s="70"/>
      <c r="D10" s="70"/>
      <c r="E10" s="70"/>
      <c r="F10" s="70"/>
      <c r="G10" s="70"/>
      <c r="N10" s="64"/>
    </row>
    <row r="11" spans="1:14" s="63" customFormat="1" ht="15" customHeight="1" x14ac:dyDescent="0.2">
      <c r="A11" s="71" t="s">
        <v>222</v>
      </c>
      <c r="B11" s="71"/>
      <c r="C11" s="71"/>
      <c r="D11" s="71"/>
      <c r="E11" s="71"/>
      <c r="F11" s="71"/>
      <c r="G11" s="71"/>
      <c r="N11" s="64"/>
    </row>
    <row r="13" spans="1:14" s="57" customFormat="1" ht="63" customHeight="1" x14ac:dyDescent="0.25">
      <c r="A13" s="74" t="s">
        <v>233</v>
      </c>
      <c r="B13" s="74"/>
      <c r="C13" s="74"/>
      <c r="D13" s="74"/>
      <c r="E13" s="74"/>
      <c r="F13" s="74"/>
      <c r="G13" s="74"/>
    </row>
    <row r="14" spans="1:14" x14ac:dyDescent="0.25">
      <c r="A14" s="58"/>
      <c r="B14" s="59"/>
      <c r="C14" s="59"/>
      <c r="D14" s="59"/>
      <c r="E14" s="58"/>
      <c r="F14" s="58"/>
    </row>
    <row r="15" spans="1:14" s="62" customFormat="1" ht="15.75" x14ac:dyDescent="0.25">
      <c r="A15" s="60" t="s">
        <v>218</v>
      </c>
      <c r="B15" s="60"/>
      <c r="C15" s="60"/>
      <c r="D15" s="60"/>
      <c r="E15" s="60"/>
      <c r="F15" s="61"/>
    </row>
    <row r="16" spans="1:14" ht="16.5" thickBot="1" x14ac:dyDescent="0.3">
      <c r="A16" s="83" t="s">
        <v>216</v>
      </c>
      <c r="B16" s="83"/>
      <c r="C16" s="83"/>
      <c r="D16" s="83"/>
      <c r="E16" s="83"/>
      <c r="F16" s="83"/>
      <c r="G16" s="83"/>
      <c r="H16" s="6"/>
    </row>
    <row r="17" spans="1:7" ht="43.5" customHeight="1" thickTop="1" thickBot="1" x14ac:dyDescent="0.3">
      <c r="A17" s="18" t="s">
        <v>0</v>
      </c>
      <c r="B17" s="18" t="s">
        <v>1</v>
      </c>
      <c r="C17" s="18" t="s">
        <v>2</v>
      </c>
      <c r="D17" s="20" t="s">
        <v>3</v>
      </c>
      <c r="E17" s="21"/>
      <c r="F17" s="22"/>
      <c r="G17" s="18" t="s">
        <v>4</v>
      </c>
    </row>
    <row r="18" spans="1:7" ht="48.75" customHeight="1" thickTop="1" thickBot="1" x14ac:dyDescent="0.3">
      <c r="A18" s="19"/>
      <c r="B18" s="19"/>
      <c r="C18" s="19"/>
      <c r="D18" s="20" t="s">
        <v>5</v>
      </c>
      <c r="E18" s="21"/>
      <c r="F18" s="22"/>
      <c r="G18" s="19"/>
    </row>
    <row r="19" spans="1:7" ht="16.5" thickTop="1" thickBot="1" x14ac:dyDescent="0.3">
      <c r="A19" s="1">
        <v>1</v>
      </c>
      <c r="B19" s="1">
        <v>2</v>
      </c>
      <c r="C19" s="1">
        <v>3</v>
      </c>
      <c r="D19" s="23">
        <v>4</v>
      </c>
      <c r="E19" s="24"/>
      <c r="F19" s="25"/>
      <c r="G19" s="2">
        <v>5</v>
      </c>
    </row>
    <row r="20" spans="1:7" ht="15.75" thickBot="1" x14ac:dyDescent="0.3">
      <c r="A20" s="26" t="s">
        <v>6</v>
      </c>
      <c r="B20" s="27"/>
      <c r="C20" s="27"/>
      <c r="D20" s="27"/>
      <c r="E20" s="27"/>
      <c r="F20" s="27"/>
      <c r="G20" s="28"/>
    </row>
    <row r="21" spans="1:7" ht="51.75" thickBot="1" x14ac:dyDescent="0.3">
      <c r="A21" s="29">
        <v>1</v>
      </c>
      <c r="B21" s="4" t="s">
        <v>7</v>
      </c>
      <c r="C21" s="5" t="s">
        <v>8</v>
      </c>
      <c r="D21" s="31" t="s">
        <v>9</v>
      </c>
      <c r="E21" s="32"/>
      <c r="F21" s="33"/>
      <c r="G21" s="34">
        <f>1000*66.38</f>
        <v>66380</v>
      </c>
    </row>
    <row r="22" spans="1:7" ht="64.5" thickBot="1" x14ac:dyDescent="0.3">
      <c r="A22" s="30"/>
      <c r="B22" s="1" t="s">
        <v>10</v>
      </c>
      <c r="C22" s="7" t="s">
        <v>11</v>
      </c>
      <c r="D22" s="36">
        <v>1</v>
      </c>
      <c r="E22" s="37"/>
      <c r="F22" s="8">
        <v>10</v>
      </c>
      <c r="G22" s="35"/>
    </row>
    <row r="23" spans="1:7" ht="15.75" thickBot="1" x14ac:dyDescent="0.3">
      <c r="A23" s="1"/>
      <c r="B23" s="31" t="s">
        <v>12</v>
      </c>
      <c r="C23" s="32"/>
      <c r="D23" s="32"/>
      <c r="E23" s="32"/>
      <c r="F23" s="33"/>
      <c r="G23" s="2"/>
    </row>
    <row r="24" spans="1:7" ht="15.75" thickBot="1" x14ac:dyDescent="0.3">
      <c r="A24" s="1"/>
      <c r="B24" s="31" t="s">
        <v>13</v>
      </c>
      <c r="C24" s="32"/>
      <c r="D24" s="32"/>
      <c r="E24" s="32"/>
      <c r="F24" s="33"/>
      <c r="G24" s="9">
        <v>6638</v>
      </c>
    </row>
    <row r="25" spans="1:7" ht="33" customHeight="1" thickBot="1" x14ac:dyDescent="0.3">
      <c r="A25" s="1"/>
      <c r="B25" s="31" t="s">
        <v>14</v>
      </c>
      <c r="C25" s="32"/>
      <c r="D25" s="32"/>
      <c r="E25" s="32"/>
      <c r="F25" s="33"/>
      <c r="G25" s="9">
        <v>21242</v>
      </c>
    </row>
    <row r="26" spans="1:7" ht="29.25" customHeight="1" thickBot="1" x14ac:dyDescent="0.3">
      <c r="A26" s="1"/>
      <c r="B26" s="31" t="s">
        <v>15</v>
      </c>
      <c r="C26" s="32"/>
      <c r="D26" s="32"/>
      <c r="E26" s="32"/>
      <c r="F26" s="33"/>
      <c r="G26" s="9">
        <v>13276</v>
      </c>
    </row>
    <row r="27" spans="1:7" ht="15.75" thickBot="1" x14ac:dyDescent="0.3">
      <c r="A27" s="1"/>
      <c r="B27" s="31" t="s">
        <v>16</v>
      </c>
      <c r="C27" s="32"/>
      <c r="D27" s="32"/>
      <c r="E27" s="32"/>
      <c r="F27" s="33"/>
      <c r="G27" s="9">
        <v>13276</v>
      </c>
    </row>
    <row r="28" spans="1:7" ht="15.75" thickBot="1" x14ac:dyDescent="0.3">
      <c r="A28" s="1"/>
      <c r="B28" s="31" t="s">
        <v>17</v>
      </c>
      <c r="C28" s="32"/>
      <c r="D28" s="32"/>
      <c r="E28" s="32"/>
      <c r="F28" s="33"/>
      <c r="G28" s="9">
        <v>5310</v>
      </c>
    </row>
    <row r="29" spans="1:7" ht="15.75" thickBot="1" x14ac:dyDescent="0.3">
      <c r="A29" s="1"/>
      <c r="B29" s="31" t="s">
        <v>18</v>
      </c>
      <c r="C29" s="32"/>
      <c r="D29" s="32"/>
      <c r="E29" s="32"/>
      <c r="F29" s="33"/>
      <c r="G29" s="9">
        <v>6638</v>
      </c>
    </row>
    <row r="30" spans="1:7" ht="47.25" customHeight="1" thickBot="1" x14ac:dyDescent="0.3">
      <c r="A30" s="1"/>
      <c r="B30" s="31" t="s">
        <v>19</v>
      </c>
      <c r="C30" s="32"/>
      <c r="D30" s="32"/>
      <c r="E30" s="32"/>
      <c r="F30" s="33"/>
      <c r="G30" s="2"/>
    </row>
    <row r="31" spans="1:7" ht="51.75" thickBot="1" x14ac:dyDescent="0.3">
      <c r="A31" s="29">
        <v>2</v>
      </c>
      <c r="B31" s="4" t="s">
        <v>20</v>
      </c>
      <c r="C31" s="5" t="s">
        <v>8</v>
      </c>
      <c r="D31" s="31" t="s">
        <v>21</v>
      </c>
      <c r="E31" s="32"/>
      <c r="F31" s="33"/>
      <c r="G31" s="34">
        <f>4.05*(120)*(0.1+0.32+0.2+0.2+0.08+0.1)*66.38</f>
        <v>32261</v>
      </c>
    </row>
    <row r="32" spans="1:7" ht="90" thickBot="1" x14ac:dyDescent="0.3">
      <c r="A32" s="30"/>
      <c r="B32" s="1" t="s">
        <v>22</v>
      </c>
      <c r="C32" s="7" t="s">
        <v>11</v>
      </c>
      <c r="D32" s="36">
        <v>4.05</v>
      </c>
      <c r="E32" s="37"/>
      <c r="F32" s="8">
        <v>0</v>
      </c>
      <c r="G32" s="35"/>
    </row>
    <row r="33" spans="1:7" ht="15.75" thickBot="1" x14ac:dyDescent="0.3">
      <c r="A33" s="1"/>
      <c r="B33" s="31" t="s">
        <v>12</v>
      </c>
      <c r="C33" s="32"/>
      <c r="D33" s="32"/>
      <c r="E33" s="32"/>
      <c r="F33" s="33"/>
      <c r="G33" s="2"/>
    </row>
    <row r="34" spans="1:7" ht="15.75" thickBot="1" x14ac:dyDescent="0.3">
      <c r="A34" s="1"/>
      <c r="B34" s="31" t="s">
        <v>13</v>
      </c>
      <c r="C34" s="32"/>
      <c r="D34" s="32"/>
      <c r="E34" s="32"/>
      <c r="F34" s="33"/>
      <c r="G34" s="9">
        <v>3226</v>
      </c>
    </row>
    <row r="35" spans="1:7" ht="30.75" customHeight="1" thickBot="1" x14ac:dyDescent="0.3">
      <c r="A35" s="1"/>
      <c r="B35" s="31" t="s">
        <v>14</v>
      </c>
      <c r="C35" s="32"/>
      <c r="D35" s="32"/>
      <c r="E35" s="32"/>
      <c r="F35" s="33"/>
      <c r="G35" s="9">
        <v>10324</v>
      </c>
    </row>
    <row r="36" spans="1:7" ht="31.5" customHeight="1" thickBot="1" x14ac:dyDescent="0.3">
      <c r="A36" s="1"/>
      <c r="B36" s="31" t="s">
        <v>15</v>
      </c>
      <c r="C36" s="32"/>
      <c r="D36" s="32"/>
      <c r="E36" s="32"/>
      <c r="F36" s="33"/>
      <c r="G36" s="9">
        <v>6452</v>
      </c>
    </row>
    <row r="37" spans="1:7" ht="15.75" thickBot="1" x14ac:dyDescent="0.3">
      <c r="A37" s="1"/>
      <c r="B37" s="31" t="s">
        <v>16</v>
      </c>
      <c r="C37" s="32"/>
      <c r="D37" s="32"/>
      <c r="E37" s="32"/>
      <c r="F37" s="33"/>
      <c r="G37" s="9">
        <v>6452</v>
      </c>
    </row>
    <row r="38" spans="1:7" ht="15.75" thickBot="1" x14ac:dyDescent="0.3">
      <c r="A38" s="1"/>
      <c r="B38" s="31" t="s">
        <v>17</v>
      </c>
      <c r="C38" s="32"/>
      <c r="D38" s="32"/>
      <c r="E38" s="32"/>
      <c r="F38" s="33"/>
      <c r="G38" s="9">
        <v>2581</v>
      </c>
    </row>
    <row r="39" spans="1:7" ht="15.75" thickBot="1" x14ac:dyDescent="0.3">
      <c r="A39" s="1"/>
      <c r="B39" s="31" t="s">
        <v>18</v>
      </c>
      <c r="C39" s="32"/>
      <c r="D39" s="32"/>
      <c r="E39" s="32"/>
      <c r="F39" s="33"/>
      <c r="G39" s="2" t="s">
        <v>23</v>
      </c>
    </row>
    <row r="40" spans="1:7" ht="44.25" customHeight="1" thickBot="1" x14ac:dyDescent="0.3">
      <c r="A40" s="1"/>
      <c r="B40" s="31" t="s">
        <v>19</v>
      </c>
      <c r="C40" s="32"/>
      <c r="D40" s="32"/>
      <c r="E40" s="32"/>
      <c r="F40" s="33"/>
      <c r="G40" s="2"/>
    </row>
    <row r="41" spans="1:7" ht="26.25" thickBot="1" x14ac:dyDescent="0.3">
      <c r="A41" s="29">
        <v>3</v>
      </c>
      <c r="B41" s="4" t="s">
        <v>24</v>
      </c>
      <c r="C41" s="5" t="s">
        <v>25</v>
      </c>
      <c r="D41" s="31" t="s">
        <v>26</v>
      </c>
      <c r="E41" s="32"/>
      <c r="F41" s="33"/>
      <c r="G41" s="34">
        <f>1*(220)*66.38</f>
        <v>14604</v>
      </c>
    </row>
    <row r="42" spans="1:7" ht="102.75" thickBot="1" x14ac:dyDescent="0.3">
      <c r="A42" s="30"/>
      <c r="B42" s="1" t="s">
        <v>27</v>
      </c>
      <c r="C42" s="7" t="s">
        <v>28</v>
      </c>
      <c r="D42" s="36">
        <v>1</v>
      </c>
      <c r="E42" s="37"/>
      <c r="F42" s="8">
        <v>0</v>
      </c>
      <c r="G42" s="35"/>
    </row>
    <row r="43" spans="1:7" ht="15.75" thickBot="1" x14ac:dyDescent="0.3">
      <c r="A43" s="1"/>
      <c r="B43" s="31" t="s">
        <v>29</v>
      </c>
      <c r="C43" s="32"/>
      <c r="D43" s="32"/>
      <c r="E43" s="32"/>
      <c r="F43" s="33"/>
      <c r="G43" s="2"/>
    </row>
    <row r="44" spans="1:7" ht="51.75" customHeight="1" thickBot="1" x14ac:dyDescent="0.3">
      <c r="A44" s="1"/>
      <c r="B44" s="31" t="s">
        <v>19</v>
      </c>
      <c r="C44" s="32"/>
      <c r="D44" s="32"/>
      <c r="E44" s="32"/>
      <c r="F44" s="33"/>
      <c r="G44" s="2"/>
    </row>
    <row r="45" spans="1:7" ht="26.25" thickBot="1" x14ac:dyDescent="0.3">
      <c r="A45" s="29">
        <v>4</v>
      </c>
      <c r="B45" s="4" t="s">
        <v>30</v>
      </c>
      <c r="C45" s="5" t="s">
        <v>31</v>
      </c>
      <c r="D45" s="31" t="s">
        <v>32</v>
      </c>
      <c r="E45" s="32"/>
      <c r="F45" s="33"/>
      <c r="G45" s="34">
        <f>17*(11.3)*66.38</f>
        <v>12752</v>
      </c>
    </row>
    <row r="46" spans="1:7" ht="128.25" thickBot="1" x14ac:dyDescent="0.3">
      <c r="A46" s="30"/>
      <c r="B46" s="1" t="s">
        <v>33</v>
      </c>
      <c r="C46" s="7" t="s">
        <v>28</v>
      </c>
      <c r="D46" s="36">
        <v>17</v>
      </c>
      <c r="E46" s="37"/>
      <c r="F46" s="8">
        <v>0</v>
      </c>
      <c r="G46" s="35"/>
    </row>
    <row r="47" spans="1:7" ht="15.75" thickBot="1" x14ac:dyDescent="0.3">
      <c r="A47" s="1"/>
      <c r="B47" s="31" t="s">
        <v>34</v>
      </c>
      <c r="C47" s="32"/>
      <c r="D47" s="32"/>
      <c r="E47" s="32"/>
      <c r="F47" s="33"/>
      <c r="G47" s="2"/>
    </row>
    <row r="48" spans="1:7" ht="54" customHeight="1" thickBot="1" x14ac:dyDescent="0.3">
      <c r="A48" s="1"/>
      <c r="B48" s="31" t="s">
        <v>19</v>
      </c>
      <c r="C48" s="32"/>
      <c r="D48" s="32"/>
      <c r="E48" s="32"/>
      <c r="F48" s="33"/>
      <c r="G48" s="2"/>
    </row>
    <row r="49" spans="1:7" ht="15.75" thickBot="1" x14ac:dyDescent="0.3">
      <c r="A49" s="3"/>
      <c r="B49" s="38" t="s">
        <v>35</v>
      </c>
      <c r="C49" s="38"/>
      <c r="D49" s="38"/>
      <c r="E49" s="38"/>
      <c r="F49" s="39"/>
      <c r="G49" s="53">
        <f>G45+G41+G31+G21</f>
        <v>125997</v>
      </c>
    </row>
    <row r="50" spans="1:7" x14ac:dyDescent="0.25">
      <c r="A50" s="40" t="s">
        <v>36</v>
      </c>
      <c r="B50" s="40"/>
      <c r="C50" s="40"/>
      <c r="D50" s="40"/>
      <c r="E50" s="40"/>
      <c r="F50" s="40"/>
      <c r="G50" s="40"/>
    </row>
    <row r="51" spans="1:7" ht="15.75" thickBot="1" x14ac:dyDescent="0.3">
      <c r="A51" s="41" t="s">
        <v>37</v>
      </c>
      <c r="B51" s="41"/>
      <c r="C51" s="41"/>
      <c r="D51" s="41"/>
      <c r="E51" s="41"/>
      <c r="F51" s="41"/>
      <c r="G51" s="41"/>
    </row>
    <row r="52" spans="1:7" ht="39" thickBot="1" x14ac:dyDescent="0.3">
      <c r="A52" s="29">
        <v>5</v>
      </c>
      <c r="B52" s="11" t="s">
        <v>38</v>
      </c>
      <c r="C52" s="12" t="s">
        <v>39</v>
      </c>
      <c r="D52" s="31" t="s">
        <v>40</v>
      </c>
      <c r="E52" s="32"/>
      <c r="F52" s="33"/>
      <c r="G52" s="34">
        <f>1*(560)*(0.2+0.8)* 66.38*1.2</f>
        <v>44607</v>
      </c>
    </row>
    <row r="53" spans="1:7" ht="90" thickBot="1" x14ac:dyDescent="0.3">
      <c r="A53" s="30"/>
      <c r="B53" s="1" t="s">
        <v>41</v>
      </c>
      <c r="C53" s="7" t="s">
        <v>42</v>
      </c>
      <c r="D53" s="36">
        <v>1</v>
      </c>
      <c r="E53" s="37"/>
      <c r="F53" s="8">
        <v>0</v>
      </c>
      <c r="G53" s="35"/>
    </row>
    <row r="54" spans="1:7" ht="15.75" thickBot="1" x14ac:dyDescent="0.3">
      <c r="A54" s="1"/>
      <c r="B54" s="31" t="s">
        <v>43</v>
      </c>
      <c r="C54" s="32"/>
      <c r="D54" s="32"/>
      <c r="E54" s="32"/>
      <c r="F54" s="33"/>
      <c r="G54" s="2"/>
    </row>
    <row r="55" spans="1:7" ht="25.5" customHeight="1" thickBot="1" x14ac:dyDescent="0.3">
      <c r="A55" s="1"/>
      <c r="B55" s="31" t="s">
        <v>44</v>
      </c>
      <c r="C55" s="32"/>
      <c r="D55" s="32"/>
      <c r="E55" s="32"/>
      <c r="F55" s="33"/>
      <c r="G55" s="9">
        <f>G52*0.2</f>
        <v>8921</v>
      </c>
    </row>
    <row r="56" spans="1:7" ht="31.5" customHeight="1" thickBot="1" x14ac:dyDescent="0.3">
      <c r="A56" s="1"/>
      <c r="B56" s="31" t="s">
        <v>45</v>
      </c>
      <c r="C56" s="32"/>
      <c r="D56" s="32"/>
      <c r="E56" s="32"/>
      <c r="F56" s="33"/>
      <c r="G56" s="9">
        <f>G52*0.8</f>
        <v>35686</v>
      </c>
    </row>
    <row r="57" spans="1:7" ht="50.25" customHeight="1" thickBot="1" x14ac:dyDescent="0.3">
      <c r="A57" s="1"/>
      <c r="B57" s="31" t="s">
        <v>19</v>
      </c>
      <c r="C57" s="32"/>
      <c r="D57" s="32"/>
      <c r="E57" s="32"/>
      <c r="F57" s="33"/>
      <c r="G57" s="2"/>
    </row>
    <row r="58" spans="1:7" ht="15.75" thickBot="1" x14ac:dyDescent="0.3">
      <c r="A58" s="1"/>
      <c r="B58" s="31" t="s">
        <v>46</v>
      </c>
      <c r="C58" s="32"/>
      <c r="D58" s="32"/>
      <c r="E58" s="32"/>
      <c r="F58" s="33"/>
      <c r="G58" s="2"/>
    </row>
    <row r="59" spans="1:7" ht="26.25" thickBot="1" x14ac:dyDescent="0.3">
      <c r="A59" s="29">
        <v>6</v>
      </c>
      <c r="B59" s="4" t="s">
        <v>47</v>
      </c>
      <c r="C59" s="5" t="s">
        <v>31</v>
      </c>
      <c r="D59" s="31" t="s">
        <v>48</v>
      </c>
      <c r="E59" s="32"/>
      <c r="F59" s="33"/>
      <c r="G59" s="34">
        <f>3*(380)*66.38</f>
        <v>75673</v>
      </c>
    </row>
    <row r="60" spans="1:7" ht="102.75" thickBot="1" x14ac:dyDescent="0.3">
      <c r="A60" s="30"/>
      <c r="B60" s="1" t="s">
        <v>49</v>
      </c>
      <c r="C60" s="7" t="s">
        <v>28</v>
      </c>
      <c r="D60" s="36">
        <v>3</v>
      </c>
      <c r="E60" s="37"/>
      <c r="F60" s="8">
        <v>0</v>
      </c>
      <c r="G60" s="35"/>
    </row>
    <row r="61" spans="1:7" ht="15.75" thickBot="1" x14ac:dyDescent="0.3">
      <c r="A61" s="1"/>
      <c r="B61" s="31" t="s">
        <v>50</v>
      </c>
      <c r="C61" s="32"/>
      <c r="D61" s="32"/>
      <c r="E61" s="32"/>
      <c r="F61" s="33"/>
      <c r="G61" s="2"/>
    </row>
    <row r="62" spans="1:7" ht="48" customHeight="1" thickBot="1" x14ac:dyDescent="0.3">
      <c r="A62" s="1"/>
      <c r="B62" s="31" t="s">
        <v>19</v>
      </c>
      <c r="C62" s="32"/>
      <c r="D62" s="32"/>
      <c r="E62" s="32"/>
      <c r="F62" s="33"/>
      <c r="G62" s="2"/>
    </row>
    <row r="63" spans="1:7" ht="15.75" thickBot="1" x14ac:dyDescent="0.3">
      <c r="A63" s="42" t="s">
        <v>51</v>
      </c>
      <c r="B63" s="42"/>
      <c r="C63" s="42"/>
      <c r="D63" s="42"/>
      <c r="E63" s="42"/>
      <c r="F63" s="42"/>
      <c r="G63" s="42"/>
    </row>
    <row r="64" spans="1:7" ht="51.75" thickBot="1" x14ac:dyDescent="0.3">
      <c r="A64" s="29">
        <v>7</v>
      </c>
      <c r="B64" s="11" t="s">
        <v>52</v>
      </c>
      <c r="C64" s="12" t="s">
        <v>53</v>
      </c>
      <c r="D64" s="31" t="s">
        <v>184</v>
      </c>
      <c r="E64" s="32"/>
      <c r="F64" s="33"/>
      <c r="G64" s="34">
        <f>73.63*(69)*(0.42+0.5)*66.38*0.6*1.2</f>
        <v>223389</v>
      </c>
    </row>
    <row r="65" spans="1:8" ht="115.5" thickBot="1" x14ac:dyDescent="0.3">
      <c r="A65" s="30"/>
      <c r="B65" s="1" t="s">
        <v>54</v>
      </c>
      <c r="C65" s="7" t="s">
        <v>185</v>
      </c>
      <c r="D65" s="36">
        <v>73.63</v>
      </c>
      <c r="E65" s="37"/>
      <c r="F65" s="8">
        <v>0</v>
      </c>
      <c r="G65" s="35"/>
    </row>
    <row r="66" spans="1:8" ht="15.75" thickBot="1" x14ac:dyDescent="0.3">
      <c r="A66" s="1"/>
      <c r="B66" s="31" t="s">
        <v>55</v>
      </c>
      <c r="C66" s="32"/>
      <c r="D66" s="32"/>
      <c r="E66" s="32"/>
      <c r="F66" s="33"/>
      <c r="G66" s="2"/>
    </row>
    <row r="67" spans="1:8" ht="38.25" customHeight="1" thickBot="1" x14ac:dyDescent="0.3">
      <c r="A67" s="1"/>
      <c r="B67" s="31" t="s">
        <v>56</v>
      </c>
      <c r="C67" s="32"/>
      <c r="D67" s="32"/>
      <c r="E67" s="32"/>
      <c r="F67" s="33"/>
      <c r="G67" s="9">
        <v>101982</v>
      </c>
      <c r="H67" s="50"/>
    </row>
    <row r="68" spans="1:8" ht="38.25" customHeight="1" thickBot="1" x14ac:dyDescent="0.3">
      <c r="A68" s="1"/>
      <c r="B68" s="31" t="s">
        <v>57</v>
      </c>
      <c r="C68" s="32"/>
      <c r="D68" s="32"/>
      <c r="E68" s="32"/>
      <c r="F68" s="33"/>
      <c r="G68" s="9">
        <v>121407</v>
      </c>
      <c r="H68" s="50"/>
    </row>
    <row r="69" spans="1:8" ht="48" customHeight="1" thickBot="1" x14ac:dyDescent="0.3">
      <c r="A69" s="1"/>
      <c r="B69" s="31" t="s">
        <v>19</v>
      </c>
      <c r="C69" s="32"/>
      <c r="D69" s="32"/>
      <c r="E69" s="32"/>
      <c r="F69" s="33"/>
      <c r="G69" s="2"/>
    </row>
    <row r="70" spans="1:8" ht="15.75" thickBot="1" x14ac:dyDescent="0.3">
      <c r="A70" s="1"/>
      <c r="B70" s="31" t="s">
        <v>58</v>
      </c>
      <c r="C70" s="32"/>
      <c r="D70" s="32"/>
      <c r="E70" s="32"/>
      <c r="F70" s="33"/>
      <c r="G70" s="2"/>
    </row>
    <row r="71" spans="1:8" ht="15.75" thickBot="1" x14ac:dyDescent="0.3">
      <c r="A71" s="1"/>
      <c r="B71" s="31" t="s">
        <v>59</v>
      </c>
      <c r="C71" s="32"/>
      <c r="D71" s="32"/>
      <c r="E71" s="32"/>
      <c r="F71" s="33"/>
      <c r="G71" s="2"/>
    </row>
    <row r="72" spans="1:8" ht="51.75" thickBot="1" x14ac:dyDescent="0.3">
      <c r="A72" s="29">
        <v>8</v>
      </c>
      <c r="B72" s="4" t="s">
        <v>60</v>
      </c>
      <c r="C72" s="5" t="s">
        <v>53</v>
      </c>
      <c r="D72" s="31" t="s">
        <v>186</v>
      </c>
      <c r="E72" s="32"/>
      <c r="F72" s="33"/>
      <c r="G72" s="34">
        <f>8*(28)*(0.42+0.5)*66.38*0.6*1.2</f>
        <v>9849</v>
      </c>
    </row>
    <row r="73" spans="1:8" ht="90" thickBot="1" x14ac:dyDescent="0.3">
      <c r="A73" s="30"/>
      <c r="B73" s="1" t="s">
        <v>61</v>
      </c>
      <c r="C73" s="7" t="s">
        <v>185</v>
      </c>
      <c r="D73" s="36">
        <v>8</v>
      </c>
      <c r="E73" s="37"/>
      <c r="F73" s="8">
        <v>0</v>
      </c>
      <c r="G73" s="35"/>
    </row>
    <row r="74" spans="1:8" ht="15.75" thickBot="1" x14ac:dyDescent="0.3">
      <c r="A74" s="1"/>
      <c r="B74" s="31" t="s">
        <v>62</v>
      </c>
      <c r="C74" s="32"/>
      <c r="D74" s="32"/>
      <c r="E74" s="32"/>
      <c r="F74" s="33"/>
      <c r="G74" s="2"/>
    </row>
    <row r="75" spans="1:8" ht="33" customHeight="1" thickBot="1" x14ac:dyDescent="0.3">
      <c r="A75" s="1"/>
      <c r="B75" s="31" t="s">
        <v>56</v>
      </c>
      <c r="C75" s="32"/>
      <c r="D75" s="32"/>
      <c r="E75" s="32"/>
      <c r="F75" s="33"/>
      <c r="G75" s="9">
        <v>4530</v>
      </c>
    </row>
    <row r="76" spans="1:8" ht="32.25" customHeight="1" thickBot="1" x14ac:dyDescent="0.3">
      <c r="A76" s="1"/>
      <c r="B76" s="31" t="s">
        <v>57</v>
      </c>
      <c r="C76" s="32"/>
      <c r="D76" s="32"/>
      <c r="E76" s="32"/>
      <c r="F76" s="33"/>
      <c r="G76" s="9">
        <f>G72*H76</f>
        <v>0</v>
      </c>
    </row>
    <row r="77" spans="1:8" ht="51.75" customHeight="1" thickBot="1" x14ac:dyDescent="0.3">
      <c r="A77" s="1"/>
      <c r="B77" s="31" t="s">
        <v>19</v>
      </c>
      <c r="C77" s="32"/>
      <c r="D77" s="32"/>
      <c r="E77" s="32"/>
      <c r="F77" s="33"/>
      <c r="G77" s="2"/>
    </row>
    <row r="78" spans="1:8" ht="15.75" thickBot="1" x14ac:dyDescent="0.3">
      <c r="A78" s="1"/>
      <c r="B78" s="31" t="s">
        <v>58</v>
      </c>
      <c r="C78" s="32"/>
      <c r="D78" s="32"/>
      <c r="E78" s="32"/>
      <c r="F78" s="33"/>
      <c r="G78" s="2"/>
    </row>
    <row r="79" spans="1:8" ht="15.75" thickBot="1" x14ac:dyDescent="0.3">
      <c r="A79" s="1"/>
      <c r="B79" s="31" t="s">
        <v>59</v>
      </c>
      <c r="C79" s="32"/>
      <c r="D79" s="32"/>
      <c r="E79" s="32"/>
      <c r="F79" s="33"/>
      <c r="G79" s="2"/>
    </row>
    <row r="80" spans="1:8" ht="51.75" thickBot="1" x14ac:dyDescent="0.3">
      <c r="A80" s="29">
        <v>9</v>
      </c>
      <c r="B80" s="4" t="s">
        <v>63</v>
      </c>
      <c r="C80" s="5" t="s">
        <v>53</v>
      </c>
      <c r="D80" s="31" t="s">
        <v>187</v>
      </c>
      <c r="E80" s="32"/>
      <c r="F80" s="33"/>
      <c r="G80" s="34">
        <f>9*(137)*(0.42+0.5)*66.38*0.6*1.2</f>
        <v>54215</v>
      </c>
    </row>
    <row r="81" spans="1:7" ht="77.25" thickBot="1" x14ac:dyDescent="0.3">
      <c r="A81" s="30"/>
      <c r="B81" s="1" t="s">
        <v>64</v>
      </c>
      <c r="C81" s="7" t="s">
        <v>185</v>
      </c>
      <c r="D81" s="36">
        <v>9</v>
      </c>
      <c r="E81" s="37"/>
      <c r="F81" s="8">
        <v>0</v>
      </c>
      <c r="G81" s="35"/>
    </row>
    <row r="82" spans="1:7" ht="15.75" thickBot="1" x14ac:dyDescent="0.3">
      <c r="A82" s="1"/>
      <c r="B82" s="31" t="s">
        <v>65</v>
      </c>
      <c r="C82" s="32"/>
      <c r="D82" s="32"/>
      <c r="E82" s="32"/>
      <c r="F82" s="33"/>
      <c r="G82" s="2"/>
    </row>
    <row r="83" spans="1:7" ht="31.5" customHeight="1" thickBot="1" x14ac:dyDescent="0.3">
      <c r="A83" s="1"/>
      <c r="B83" s="31" t="s">
        <v>56</v>
      </c>
      <c r="C83" s="32"/>
      <c r="D83" s="32"/>
      <c r="E83" s="32"/>
      <c r="F83" s="33"/>
      <c r="G83" s="9">
        <v>24939</v>
      </c>
    </row>
    <row r="84" spans="1:7" ht="36" customHeight="1" thickBot="1" x14ac:dyDescent="0.3">
      <c r="A84" s="1"/>
      <c r="B84" s="31" t="s">
        <v>57</v>
      </c>
      <c r="C84" s="32"/>
      <c r="D84" s="32"/>
      <c r="E84" s="32"/>
      <c r="F84" s="33"/>
      <c r="G84" s="9">
        <v>29276</v>
      </c>
    </row>
    <row r="85" spans="1:7" ht="46.5" customHeight="1" thickBot="1" x14ac:dyDescent="0.3">
      <c r="A85" s="1"/>
      <c r="B85" s="31" t="s">
        <v>19</v>
      </c>
      <c r="C85" s="32"/>
      <c r="D85" s="32"/>
      <c r="E85" s="32"/>
      <c r="F85" s="33"/>
      <c r="G85" s="2"/>
    </row>
    <row r="86" spans="1:7" ht="15.75" thickBot="1" x14ac:dyDescent="0.3">
      <c r="A86" s="1"/>
      <c r="B86" s="31" t="s">
        <v>58</v>
      </c>
      <c r="C86" s="32"/>
      <c r="D86" s="32"/>
      <c r="E86" s="32"/>
      <c r="F86" s="33"/>
      <c r="G86" s="2"/>
    </row>
    <row r="87" spans="1:7" ht="15.75" thickBot="1" x14ac:dyDescent="0.3">
      <c r="A87" s="1"/>
      <c r="B87" s="31" t="s">
        <v>59</v>
      </c>
      <c r="C87" s="32"/>
      <c r="D87" s="32"/>
      <c r="E87" s="32"/>
      <c r="F87" s="33"/>
      <c r="G87" s="2"/>
    </row>
    <row r="88" spans="1:7" ht="51.75" thickBot="1" x14ac:dyDescent="0.3">
      <c r="A88" s="29">
        <v>10</v>
      </c>
      <c r="B88" s="4" t="s">
        <v>66</v>
      </c>
      <c r="C88" s="5" t="s">
        <v>53</v>
      </c>
      <c r="D88" s="31" t="s">
        <v>188</v>
      </c>
      <c r="E88" s="32"/>
      <c r="F88" s="33"/>
      <c r="G88" s="34">
        <f>10*(95)*(0.42+0.5)*66.38*0.6*1.2</f>
        <v>41772</v>
      </c>
    </row>
    <row r="89" spans="1:7" ht="77.25" thickBot="1" x14ac:dyDescent="0.3">
      <c r="A89" s="30"/>
      <c r="B89" s="1" t="s">
        <v>67</v>
      </c>
      <c r="C89" s="7" t="s">
        <v>185</v>
      </c>
      <c r="D89" s="36">
        <v>10</v>
      </c>
      <c r="E89" s="37"/>
      <c r="F89" s="8">
        <v>0</v>
      </c>
      <c r="G89" s="35"/>
    </row>
    <row r="90" spans="1:7" ht="15.75" thickBot="1" x14ac:dyDescent="0.3">
      <c r="A90" s="1"/>
      <c r="B90" s="31" t="s">
        <v>68</v>
      </c>
      <c r="C90" s="32"/>
      <c r="D90" s="32"/>
      <c r="E90" s="32"/>
      <c r="F90" s="33"/>
      <c r="G90" s="2"/>
    </row>
    <row r="91" spans="1:7" ht="32.25" customHeight="1" thickBot="1" x14ac:dyDescent="0.3">
      <c r="A91" s="1"/>
      <c r="B91" s="31" t="s">
        <v>56</v>
      </c>
      <c r="C91" s="32"/>
      <c r="D91" s="32"/>
      <c r="E91" s="32"/>
      <c r="F91" s="33"/>
      <c r="G91" s="9">
        <v>19215</v>
      </c>
    </row>
    <row r="92" spans="1:7" ht="37.5" customHeight="1" thickBot="1" x14ac:dyDescent="0.3">
      <c r="A92" s="1"/>
      <c r="B92" s="31" t="s">
        <v>57</v>
      </c>
      <c r="C92" s="32"/>
      <c r="D92" s="32"/>
      <c r="E92" s="32"/>
      <c r="F92" s="33"/>
      <c r="G92" s="9">
        <v>22557</v>
      </c>
    </row>
    <row r="93" spans="1:7" ht="62.25" customHeight="1" thickBot="1" x14ac:dyDescent="0.3">
      <c r="A93" s="1"/>
      <c r="B93" s="31" t="s">
        <v>19</v>
      </c>
      <c r="C93" s="32"/>
      <c r="D93" s="32"/>
      <c r="E93" s="32"/>
      <c r="F93" s="33"/>
      <c r="G93" s="2"/>
    </row>
    <row r="94" spans="1:7" ht="15.75" thickBot="1" x14ac:dyDescent="0.3">
      <c r="A94" s="1"/>
      <c r="B94" s="31" t="s">
        <v>58</v>
      </c>
      <c r="C94" s="32"/>
      <c r="D94" s="32"/>
      <c r="E94" s="32"/>
      <c r="F94" s="33"/>
      <c r="G94" s="2"/>
    </row>
    <row r="95" spans="1:7" ht="15.75" thickBot="1" x14ac:dyDescent="0.3">
      <c r="A95" s="1"/>
      <c r="B95" s="31" t="s">
        <v>59</v>
      </c>
      <c r="C95" s="32"/>
      <c r="D95" s="32"/>
      <c r="E95" s="32"/>
      <c r="F95" s="33"/>
      <c r="G95" s="2"/>
    </row>
    <row r="96" spans="1:7" ht="15.75" thickBot="1" x14ac:dyDescent="0.3">
      <c r="A96" s="42" t="s">
        <v>69</v>
      </c>
      <c r="B96" s="42"/>
      <c r="C96" s="42"/>
      <c r="D96" s="42"/>
      <c r="E96" s="42"/>
      <c r="F96" s="42"/>
      <c r="G96" s="42"/>
    </row>
    <row r="97" spans="1:7" ht="51.75" thickBot="1" x14ac:dyDescent="0.3">
      <c r="A97" s="29">
        <v>11</v>
      </c>
      <c r="B97" s="11" t="s">
        <v>70</v>
      </c>
      <c r="C97" s="12" t="s">
        <v>71</v>
      </c>
      <c r="D97" s="31" t="s">
        <v>189</v>
      </c>
      <c r="E97" s="32"/>
      <c r="F97" s="33"/>
      <c r="G97" s="34">
        <f>1*(680)*(0.3+0.06+0.11+0.45)*66.38</f>
        <v>41527</v>
      </c>
    </row>
    <row r="98" spans="1:7" ht="90" thickBot="1" x14ac:dyDescent="0.3">
      <c r="A98" s="30"/>
      <c r="B98" s="1" t="s">
        <v>72</v>
      </c>
      <c r="C98" s="7" t="s">
        <v>190</v>
      </c>
      <c r="D98" s="36">
        <v>1</v>
      </c>
      <c r="E98" s="37"/>
      <c r="F98" s="8">
        <v>5</v>
      </c>
      <c r="G98" s="35"/>
    </row>
    <row r="99" spans="1:7" ht="15.75" thickBot="1" x14ac:dyDescent="0.3">
      <c r="A99" s="1"/>
      <c r="B99" s="31" t="s">
        <v>73</v>
      </c>
      <c r="C99" s="32"/>
      <c r="D99" s="32"/>
      <c r="E99" s="32"/>
      <c r="F99" s="33"/>
      <c r="G99" s="2"/>
    </row>
    <row r="100" spans="1:7" ht="31.5" customHeight="1" thickBot="1" x14ac:dyDescent="0.3">
      <c r="A100" s="1"/>
      <c r="B100" s="31" t="s">
        <v>74</v>
      </c>
      <c r="C100" s="32"/>
      <c r="D100" s="32"/>
      <c r="E100" s="32"/>
      <c r="F100" s="33"/>
      <c r="G100" s="9">
        <f>1*(680)*(0.3)*66.38</f>
        <v>13542</v>
      </c>
    </row>
    <row r="101" spans="1:7" ht="15.75" thickBot="1" x14ac:dyDescent="0.3">
      <c r="A101" s="1"/>
      <c r="B101" s="31" t="s">
        <v>75</v>
      </c>
      <c r="C101" s="32"/>
      <c r="D101" s="32"/>
      <c r="E101" s="32"/>
      <c r="F101" s="33"/>
      <c r="G101" s="9">
        <f>1*(680)*(0.06)*66.38</f>
        <v>2708</v>
      </c>
    </row>
    <row r="102" spans="1:7" ht="38.25" customHeight="1" thickBot="1" x14ac:dyDescent="0.3">
      <c r="A102" s="1"/>
      <c r="B102" s="31" t="s">
        <v>76</v>
      </c>
      <c r="C102" s="32"/>
      <c r="D102" s="32"/>
      <c r="E102" s="32"/>
      <c r="F102" s="33"/>
      <c r="G102" s="9">
        <f>1*(680)*(0.11)*66.38</f>
        <v>4965</v>
      </c>
    </row>
    <row r="103" spans="1:7" ht="38.25" customHeight="1" thickBot="1" x14ac:dyDescent="0.3">
      <c r="A103" s="1"/>
      <c r="B103" s="31" t="s">
        <v>77</v>
      </c>
      <c r="C103" s="32"/>
      <c r="D103" s="32"/>
      <c r="E103" s="32"/>
      <c r="F103" s="33"/>
      <c r="G103" s="9">
        <f>1*(680)*(0.45)*66.38</f>
        <v>20312</v>
      </c>
    </row>
    <row r="104" spans="1:7" ht="54" customHeight="1" thickBot="1" x14ac:dyDescent="0.3">
      <c r="A104" s="1"/>
      <c r="B104" s="31" t="s">
        <v>19</v>
      </c>
      <c r="C104" s="32"/>
      <c r="D104" s="32"/>
      <c r="E104" s="32"/>
      <c r="F104" s="33"/>
      <c r="G104" s="2"/>
    </row>
    <row r="105" spans="1:7" ht="15.75" thickBot="1" x14ac:dyDescent="0.3">
      <c r="A105" s="3"/>
      <c r="B105" s="38" t="s">
        <v>78</v>
      </c>
      <c r="C105" s="38"/>
      <c r="D105" s="38"/>
      <c r="E105" s="38"/>
      <c r="F105" s="39"/>
      <c r="G105" s="10">
        <v>491032</v>
      </c>
    </row>
    <row r="106" spans="1:7" ht="15.75" thickBot="1" x14ac:dyDescent="0.3">
      <c r="A106" s="43"/>
      <c r="B106" s="43"/>
      <c r="C106" s="43"/>
      <c r="D106" s="43"/>
      <c r="E106" s="43"/>
      <c r="F106" s="43"/>
      <c r="G106" s="43"/>
    </row>
    <row r="107" spans="1:7" ht="15" customHeight="1" thickTop="1" x14ac:dyDescent="0.25">
      <c r="A107" s="40" t="s">
        <v>79</v>
      </c>
      <c r="B107" s="40"/>
      <c r="C107" s="40"/>
      <c r="D107" s="40"/>
      <c r="E107" s="40"/>
      <c r="F107" s="40"/>
      <c r="G107" s="40"/>
    </row>
    <row r="108" spans="1:7" ht="14.25" customHeight="1" thickBot="1" x14ac:dyDescent="0.3">
      <c r="A108" s="41" t="s">
        <v>80</v>
      </c>
      <c r="B108" s="41"/>
      <c r="C108" s="41"/>
      <c r="D108" s="41"/>
      <c r="E108" s="41"/>
      <c r="F108" s="41"/>
      <c r="G108" s="41"/>
    </row>
    <row r="109" spans="1:7" ht="26.25" thickBot="1" x14ac:dyDescent="0.3">
      <c r="A109" s="29">
        <v>12</v>
      </c>
      <c r="B109" s="11" t="s">
        <v>81</v>
      </c>
      <c r="C109" s="12" t="s">
        <v>31</v>
      </c>
      <c r="D109" s="31" t="s">
        <v>192</v>
      </c>
      <c r="E109" s="32"/>
      <c r="F109" s="33"/>
      <c r="G109" s="34">
        <f>10*(0.093)*5.83*1000</f>
        <v>5422</v>
      </c>
    </row>
    <row r="110" spans="1:7" ht="64.5" thickBot="1" x14ac:dyDescent="0.3">
      <c r="A110" s="30"/>
      <c r="B110" s="1" t="s">
        <v>82</v>
      </c>
      <c r="C110" s="7" t="s">
        <v>191</v>
      </c>
      <c r="D110" s="36">
        <v>10</v>
      </c>
      <c r="E110" s="37"/>
      <c r="F110" s="8">
        <v>0</v>
      </c>
      <c r="G110" s="35"/>
    </row>
    <row r="111" spans="1:7" ht="33.75" customHeight="1" thickBot="1" x14ac:dyDescent="0.3">
      <c r="A111" s="1"/>
      <c r="B111" s="31" t="s">
        <v>83</v>
      </c>
      <c r="C111" s="32"/>
      <c r="D111" s="32"/>
      <c r="E111" s="32"/>
      <c r="F111" s="33"/>
      <c r="G111" s="2"/>
    </row>
    <row r="112" spans="1:7" ht="52.5" customHeight="1" thickBot="1" x14ac:dyDescent="0.3">
      <c r="A112" s="1"/>
      <c r="B112" s="31" t="s">
        <v>193</v>
      </c>
      <c r="C112" s="32"/>
      <c r="D112" s="32"/>
      <c r="E112" s="32"/>
      <c r="F112" s="33"/>
      <c r="G112" s="2"/>
    </row>
    <row r="113" spans="1:7" ht="26.25" thickBot="1" x14ac:dyDescent="0.3">
      <c r="A113" s="29">
        <v>13</v>
      </c>
      <c r="B113" s="4" t="s">
        <v>84</v>
      </c>
      <c r="C113" s="5" t="s">
        <v>25</v>
      </c>
      <c r="D113" s="31" t="s">
        <v>194</v>
      </c>
      <c r="E113" s="32"/>
      <c r="F113" s="33"/>
      <c r="G113" s="34">
        <f>19*(0.414)*5.83*1000</f>
        <v>45859</v>
      </c>
    </row>
    <row r="114" spans="1:7" ht="153.75" thickBot="1" x14ac:dyDescent="0.3">
      <c r="A114" s="30"/>
      <c r="B114" s="1" t="s">
        <v>85</v>
      </c>
      <c r="C114" s="7" t="s">
        <v>191</v>
      </c>
      <c r="D114" s="36">
        <v>19</v>
      </c>
      <c r="E114" s="37"/>
      <c r="F114" s="8">
        <v>0</v>
      </c>
      <c r="G114" s="35"/>
    </row>
    <row r="115" spans="1:7" ht="33" customHeight="1" thickBot="1" x14ac:dyDescent="0.3">
      <c r="A115" s="1"/>
      <c r="B115" s="31" t="s">
        <v>86</v>
      </c>
      <c r="C115" s="32"/>
      <c r="D115" s="32"/>
      <c r="E115" s="32"/>
      <c r="F115" s="33"/>
      <c r="G115" s="2"/>
    </row>
    <row r="116" spans="1:7" ht="48" customHeight="1" thickBot="1" x14ac:dyDescent="0.3">
      <c r="A116" s="1"/>
      <c r="B116" s="31" t="s">
        <v>193</v>
      </c>
      <c r="C116" s="32"/>
      <c r="D116" s="32"/>
      <c r="E116" s="32"/>
      <c r="F116" s="33"/>
      <c r="G116" s="2"/>
    </row>
    <row r="117" spans="1:7" ht="15.75" thickBot="1" x14ac:dyDescent="0.3">
      <c r="A117" s="42" t="s">
        <v>87</v>
      </c>
      <c r="B117" s="42"/>
      <c r="C117" s="42"/>
      <c r="D117" s="42"/>
      <c r="E117" s="42"/>
      <c r="F117" s="42"/>
      <c r="G117" s="42"/>
    </row>
    <row r="118" spans="1:7" ht="26.25" thickBot="1" x14ac:dyDescent="0.3">
      <c r="A118" s="29">
        <v>14</v>
      </c>
      <c r="B118" s="11" t="s">
        <v>88</v>
      </c>
      <c r="C118" s="12" t="s">
        <v>25</v>
      </c>
      <c r="D118" s="31" t="s">
        <v>195</v>
      </c>
      <c r="E118" s="32"/>
      <c r="F118" s="33"/>
      <c r="G118" s="34">
        <f>19*(0.267)*5.83*1000</f>
        <v>29576</v>
      </c>
    </row>
    <row r="119" spans="1:7" ht="128.25" thickBot="1" x14ac:dyDescent="0.3">
      <c r="A119" s="30"/>
      <c r="B119" s="1" t="s">
        <v>89</v>
      </c>
      <c r="C119" s="7" t="s">
        <v>191</v>
      </c>
      <c r="D119" s="36">
        <v>19</v>
      </c>
      <c r="E119" s="37"/>
      <c r="F119" s="8">
        <v>0</v>
      </c>
      <c r="G119" s="35"/>
    </row>
    <row r="120" spans="1:7" ht="30" customHeight="1" thickBot="1" x14ac:dyDescent="0.3">
      <c r="A120" s="1"/>
      <c r="B120" s="31" t="s">
        <v>86</v>
      </c>
      <c r="C120" s="32"/>
      <c r="D120" s="32"/>
      <c r="E120" s="32"/>
      <c r="F120" s="33"/>
      <c r="G120" s="2"/>
    </row>
    <row r="121" spans="1:7" ht="51.75" customHeight="1" thickBot="1" x14ac:dyDescent="0.3">
      <c r="A121" s="1"/>
      <c r="B121" s="31" t="s">
        <v>193</v>
      </c>
      <c r="C121" s="32"/>
      <c r="D121" s="32"/>
      <c r="E121" s="32"/>
      <c r="F121" s="33"/>
      <c r="G121" s="2"/>
    </row>
    <row r="122" spans="1:7" ht="15.75" thickBot="1" x14ac:dyDescent="0.3">
      <c r="A122" s="42" t="s">
        <v>90</v>
      </c>
      <c r="B122" s="42"/>
      <c r="C122" s="42"/>
      <c r="D122" s="42"/>
      <c r="E122" s="42"/>
      <c r="F122" s="42"/>
      <c r="G122" s="42"/>
    </row>
    <row r="123" spans="1:7" ht="15.75" thickBot="1" x14ac:dyDescent="0.3">
      <c r="A123" s="29">
        <v>15</v>
      </c>
      <c r="B123" s="11" t="s">
        <v>91</v>
      </c>
      <c r="C123" s="12"/>
      <c r="D123" s="31" t="s">
        <v>92</v>
      </c>
      <c r="E123" s="32"/>
      <c r="F123" s="33"/>
      <c r="G123" s="34">
        <f>1*(6.6*(77251-0)/100)</f>
        <v>5099</v>
      </c>
    </row>
    <row r="124" spans="1:7" ht="115.5" thickBot="1" x14ac:dyDescent="0.3">
      <c r="A124" s="30"/>
      <c r="B124" s="1" t="s">
        <v>93</v>
      </c>
      <c r="C124" s="7"/>
      <c r="D124" s="36">
        <v>1</v>
      </c>
      <c r="E124" s="37"/>
      <c r="F124" s="13">
        <v>77251</v>
      </c>
      <c r="G124" s="35"/>
    </row>
    <row r="125" spans="1:7" ht="34.5" customHeight="1" thickBot="1" x14ac:dyDescent="0.3">
      <c r="A125" s="1"/>
      <c r="B125" s="31" t="s">
        <v>94</v>
      </c>
      <c r="C125" s="32"/>
      <c r="D125" s="32"/>
      <c r="E125" s="32"/>
      <c r="F125" s="33"/>
      <c r="G125" s="2"/>
    </row>
    <row r="126" spans="1:7" ht="15.75" thickBot="1" x14ac:dyDescent="0.3">
      <c r="A126" s="3"/>
      <c r="B126" s="38" t="s">
        <v>95</v>
      </c>
      <c r="C126" s="38"/>
      <c r="D126" s="38"/>
      <c r="E126" s="38"/>
      <c r="F126" s="39"/>
      <c r="G126" s="10">
        <v>85956</v>
      </c>
    </row>
    <row r="127" spans="1:7" ht="15.75" thickBot="1" x14ac:dyDescent="0.3">
      <c r="A127" s="44"/>
      <c r="B127" s="44"/>
      <c r="C127" s="44"/>
      <c r="D127" s="44"/>
      <c r="E127" s="44"/>
      <c r="F127" s="44"/>
      <c r="G127" s="44"/>
    </row>
    <row r="128" spans="1:7" ht="16.5" thickTop="1" thickBot="1" x14ac:dyDescent="0.3">
      <c r="A128" s="27" t="s">
        <v>96</v>
      </c>
      <c r="B128" s="27"/>
      <c r="C128" s="27"/>
      <c r="D128" s="27"/>
      <c r="E128" s="27"/>
      <c r="F128" s="27"/>
      <c r="G128" s="27"/>
    </row>
    <row r="129" spans="1:7" ht="26.25" thickBot="1" x14ac:dyDescent="0.3">
      <c r="A129" s="29">
        <v>16</v>
      </c>
      <c r="B129" s="11" t="s">
        <v>30</v>
      </c>
      <c r="C129" s="12" t="s">
        <v>31</v>
      </c>
      <c r="D129" s="31" t="s">
        <v>196</v>
      </c>
      <c r="E129" s="32"/>
      <c r="F129" s="33"/>
      <c r="G129" s="34">
        <f>50*(11.3)*66.38</f>
        <v>37505</v>
      </c>
    </row>
    <row r="130" spans="1:7" ht="77.25" thickBot="1" x14ac:dyDescent="0.3">
      <c r="A130" s="30"/>
      <c r="B130" s="1" t="s">
        <v>97</v>
      </c>
      <c r="C130" s="7" t="s">
        <v>28</v>
      </c>
      <c r="D130" s="36">
        <v>50</v>
      </c>
      <c r="E130" s="37"/>
      <c r="F130" s="8">
        <v>0</v>
      </c>
      <c r="G130" s="35"/>
    </row>
    <row r="131" spans="1:7" ht="15.75" thickBot="1" x14ac:dyDescent="0.3">
      <c r="A131" s="1"/>
      <c r="B131" s="31" t="s">
        <v>34</v>
      </c>
      <c r="C131" s="32"/>
      <c r="D131" s="32"/>
      <c r="E131" s="32"/>
      <c r="F131" s="33"/>
      <c r="G131" s="2"/>
    </row>
    <row r="132" spans="1:7" ht="53.25" customHeight="1" thickBot="1" x14ac:dyDescent="0.3">
      <c r="A132" s="1"/>
      <c r="B132" s="31" t="s">
        <v>19</v>
      </c>
      <c r="C132" s="32"/>
      <c r="D132" s="32"/>
      <c r="E132" s="32"/>
      <c r="F132" s="33"/>
      <c r="G132" s="2"/>
    </row>
    <row r="133" spans="1:7" ht="26.25" thickBot="1" x14ac:dyDescent="0.3">
      <c r="A133" s="29">
        <v>17</v>
      </c>
      <c r="B133" s="4" t="s">
        <v>98</v>
      </c>
      <c r="C133" s="5" t="s">
        <v>25</v>
      </c>
      <c r="D133" s="31" t="s">
        <v>197</v>
      </c>
      <c r="E133" s="32"/>
      <c r="F133" s="33"/>
      <c r="G133" s="34">
        <f>20*(6.9)*66.38</f>
        <v>9160</v>
      </c>
    </row>
    <row r="134" spans="1:7" ht="90" thickBot="1" x14ac:dyDescent="0.3">
      <c r="A134" s="30"/>
      <c r="B134" s="1" t="s">
        <v>99</v>
      </c>
      <c r="C134" s="7" t="s">
        <v>28</v>
      </c>
      <c r="D134" s="36">
        <v>20</v>
      </c>
      <c r="E134" s="37"/>
      <c r="F134" s="8">
        <v>0</v>
      </c>
      <c r="G134" s="35"/>
    </row>
    <row r="135" spans="1:7" ht="15.75" thickBot="1" x14ac:dyDescent="0.3">
      <c r="A135" s="1"/>
      <c r="B135" s="31" t="s">
        <v>100</v>
      </c>
      <c r="C135" s="32"/>
      <c r="D135" s="32"/>
      <c r="E135" s="32"/>
      <c r="F135" s="33"/>
      <c r="G135" s="2"/>
    </row>
    <row r="136" spans="1:7" ht="54.75" customHeight="1" thickBot="1" x14ac:dyDescent="0.3">
      <c r="A136" s="1"/>
      <c r="B136" s="31" t="s">
        <v>19</v>
      </c>
      <c r="C136" s="32"/>
      <c r="D136" s="32"/>
      <c r="E136" s="32"/>
      <c r="F136" s="33"/>
      <c r="G136" s="2"/>
    </row>
    <row r="137" spans="1:7" ht="15.75" thickBot="1" x14ac:dyDescent="0.3">
      <c r="A137" s="3"/>
      <c r="B137" s="38" t="s">
        <v>101</v>
      </c>
      <c r="C137" s="38"/>
      <c r="D137" s="38"/>
      <c r="E137" s="38"/>
      <c r="F137" s="39"/>
      <c r="G137" s="10">
        <f>G129+G133</f>
        <v>46665</v>
      </c>
    </row>
    <row r="138" spans="1:7" ht="15.75" thickBot="1" x14ac:dyDescent="0.3">
      <c r="A138" s="44"/>
      <c r="B138" s="44"/>
      <c r="C138" s="44"/>
      <c r="D138" s="44"/>
      <c r="E138" s="44"/>
      <c r="F138" s="44"/>
      <c r="G138" s="44"/>
    </row>
    <row r="139" spans="1:7" ht="83.25" customHeight="1" thickTop="1" thickBot="1" x14ac:dyDescent="0.3">
      <c r="A139" s="18" t="s">
        <v>0</v>
      </c>
      <c r="B139" s="18" t="s">
        <v>1</v>
      </c>
      <c r="C139" s="18" t="s">
        <v>2</v>
      </c>
      <c r="D139" s="20" t="s">
        <v>3</v>
      </c>
      <c r="E139" s="21"/>
      <c r="F139" s="22"/>
      <c r="G139" s="18" t="s">
        <v>4</v>
      </c>
    </row>
    <row r="140" spans="1:7" ht="21.75" customHeight="1" thickTop="1" thickBot="1" x14ac:dyDescent="0.3">
      <c r="A140" s="19"/>
      <c r="B140" s="19"/>
      <c r="C140" s="19"/>
      <c r="D140" s="20" t="s">
        <v>5</v>
      </c>
      <c r="E140" s="21"/>
      <c r="F140" s="22"/>
      <c r="G140" s="19"/>
    </row>
    <row r="141" spans="1:7" ht="16.5" thickTop="1" thickBot="1" x14ac:dyDescent="0.3">
      <c r="A141" s="1">
        <v>1</v>
      </c>
      <c r="B141" s="1">
        <v>2</v>
      </c>
      <c r="C141" s="1">
        <v>3</v>
      </c>
      <c r="D141" s="23">
        <v>4</v>
      </c>
      <c r="E141" s="24"/>
      <c r="F141" s="25"/>
      <c r="G141" s="2">
        <v>5</v>
      </c>
    </row>
    <row r="142" spans="1:7" ht="15.75" thickBot="1" x14ac:dyDescent="0.3">
      <c r="A142" s="27" t="s">
        <v>102</v>
      </c>
      <c r="B142" s="27"/>
      <c r="C142" s="27"/>
      <c r="D142" s="27"/>
      <c r="E142" s="27"/>
      <c r="F142" s="27"/>
      <c r="G142" s="27"/>
    </row>
    <row r="143" spans="1:7" ht="26.25" thickBot="1" x14ac:dyDescent="0.3">
      <c r="A143" s="29">
        <v>18</v>
      </c>
      <c r="B143" s="11" t="s">
        <v>103</v>
      </c>
      <c r="C143" s="12" t="s">
        <v>25</v>
      </c>
      <c r="D143" s="31" t="s">
        <v>198</v>
      </c>
      <c r="E143" s="32"/>
      <c r="F143" s="33"/>
      <c r="G143" s="34">
        <f>1*(1560)*66.38</f>
        <v>103553</v>
      </c>
    </row>
    <row r="144" spans="1:7" ht="115.5" thickBot="1" x14ac:dyDescent="0.3">
      <c r="A144" s="30"/>
      <c r="B144" s="1" t="s">
        <v>104</v>
      </c>
      <c r="C144" s="7" t="s">
        <v>28</v>
      </c>
      <c r="D144" s="36">
        <v>1</v>
      </c>
      <c r="E144" s="37"/>
      <c r="F144" s="8">
        <v>3</v>
      </c>
      <c r="G144" s="35"/>
    </row>
    <row r="145" spans="1:7" ht="15.75" thickBot="1" x14ac:dyDescent="0.3">
      <c r="A145" s="1"/>
      <c r="B145" s="31" t="s">
        <v>105</v>
      </c>
      <c r="C145" s="32"/>
      <c r="D145" s="32"/>
      <c r="E145" s="32"/>
      <c r="F145" s="33"/>
      <c r="G145" s="2"/>
    </row>
    <row r="146" spans="1:7" ht="60" customHeight="1" thickBot="1" x14ac:dyDescent="0.3">
      <c r="A146" s="1"/>
      <c r="B146" s="31" t="s">
        <v>19</v>
      </c>
      <c r="C146" s="32"/>
      <c r="D146" s="32"/>
      <c r="E146" s="32"/>
      <c r="F146" s="33"/>
      <c r="G146" s="2"/>
    </row>
    <row r="147" spans="1:7" ht="26.25" thickBot="1" x14ac:dyDescent="0.3">
      <c r="A147" s="29">
        <v>19</v>
      </c>
      <c r="B147" s="4" t="s">
        <v>106</v>
      </c>
      <c r="C147" s="5" t="s">
        <v>31</v>
      </c>
      <c r="D147" s="31" t="s">
        <v>199</v>
      </c>
      <c r="E147" s="32"/>
      <c r="F147" s="33"/>
      <c r="G147" s="34">
        <f>6*(180)*66.38</f>
        <v>71690</v>
      </c>
    </row>
    <row r="148" spans="1:7" ht="64.5" thickBot="1" x14ac:dyDescent="0.3">
      <c r="A148" s="30"/>
      <c r="B148" s="1" t="s">
        <v>107</v>
      </c>
      <c r="C148" s="7" t="s">
        <v>28</v>
      </c>
      <c r="D148" s="36">
        <v>6</v>
      </c>
      <c r="E148" s="37"/>
      <c r="F148" s="8">
        <v>0</v>
      </c>
      <c r="G148" s="35"/>
    </row>
    <row r="149" spans="1:7" ht="15.75" thickBot="1" x14ac:dyDescent="0.3">
      <c r="A149" s="1"/>
      <c r="B149" s="31" t="s">
        <v>108</v>
      </c>
      <c r="C149" s="32"/>
      <c r="D149" s="32"/>
      <c r="E149" s="32"/>
      <c r="F149" s="33"/>
      <c r="G149" s="2"/>
    </row>
    <row r="150" spans="1:7" ht="61.5" customHeight="1" thickBot="1" x14ac:dyDescent="0.3">
      <c r="A150" s="1"/>
      <c r="B150" s="31" t="s">
        <v>19</v>
      </c>
      <c r="C150" s="32"/>
      <c r="D150" s="32"/>
      <c r="E150" s="32"/>
      <c r="F150" s="33"/>
      <c r="G150" s="2"/>
    </row>
    <row r="151" spans="1:7" ht="26.25" thickBot="1" x14ac:dyDescent="0.3">
      <c r="A151" s="29">
        <v>20</v>
      </c>
      <c r="B151" s="4" t="s">
        <v>109</v>
      </c>
      <c r="C151" s="5" t="s">
        <v>25</v>
      </c>
      <c r="D151" s="31" t="s">
        <v>200</v>
      </c>
      <c r="E151" s="32"/>
      <c r="F151" s="33"/>
      <c r="G151" s="34">
        <f>10*(200)*66.38</f>
        <v>132760</v>
      </c>
    </row>
    <row r="152" spans="1:7" ht="77.25" thickBot="1" x14ac:dyDescent="0.3">
      <c r="A152" s="30"/>
      <c r="B152" s="1" t="s">
        <v>110</v>
      </c>
      <c r="C152" s="7" t="s">
        <v>28</v>
      </c>
      <c r="D152" s="36">
        <v>10</v>
      </c>
      <c r="E152" s="37"/>
      <c r="F152" s="8">
        <v>0</v>
      </c>
      <c r="G152" s="35"/>
    </row>
    <row r="153" spans="1:7" ht="15.75" thickBot="1" x14ac:dyDescent="0.3">
      <c r="A153" s="1"/>
      <c r="B153" s="31" t="s">
        <v>111</v>
      </c>
      <c r="C153" s="32"/>
      <c r="D153" s="32"/>
      <c r="E153" s="32"/>
      <c r="F153" s="33"/>
      <c r="G153" s="2"/>
    </row>
    <row r="154" spans="1:7" ht="42" customHeight="1" thickBot="1" x14ac:dyDescent="0.3">
      <c r="A154" s="1"/>
      <c r="B154" s="54" t="s">
        <v>19</v>
      </c>
      <c r="C154" s="55"/>
      <c r="D154" s="55"/>
      <c r="E154" s="55"/>
      <c r="F154" s="56"/>
      <c r="G154" s="2"/>
    </row>
    <row r="155" spans="1:7" ht="26.25" thickBot="1" x14ac:dyDescent="0.3">
      <c r="A155" s="29">
        <v>21</v>
      </c>
      <c r="B155" s="4" t="s">
        <v>112</v>
      </c>
      <c r="C155" s="5" t="s">
        <v>25</v>
      </c>
      <c r="D155" s="31" t="s">
        <v>201</v>
      </c>
      <c r="E155" s="32"/>
      <c r="F155" s="33"/>
      <c r="G155" s="34">
        <f>8*(200)*66.38</f>
        <v>106208</v>
      </c>
    </row>
    <row r="156" spans="1:7" ht="64.5" thickBot="1" x14ac:dyDescent="0.3">
      <c r="A156" s="30"/>
      <c r="B156" s="1" t="s">
        <v>113</v>
      </c>
      <c r="C156" s="7" t="s">
        <v>28</v>
      </c>
      <c r="D156" s="36">
        <v>8</v>
      </c>
      <c r="E156" s="37"/>
      <c r="F156" s="8">
        <v>0</v>
      </c>
      <c r="G156" s="35"/>
    </row>
    <row r="157" spans="1:7" ht="15.75" thickBot="1" x14ac:dyDescent="0.3">
      <c r="A157" s="1"/>
      <c r="B157" s="31" t="s">
        <v>114</v>
      </c>
      <c r="C157" s="32"/>
      <c r="D157" s="32"/>
      <c r="E157" s="32"/>
      <c r="F157" s="33"/>
      <c r="G157" s="2"/>
    </row>
    <row r="158" spans="1:7" ht="54" customHeight="1" thickBot="1" x14ac:dyDescent="0.3">
      <c r="A158" s="1"/>
      <c r="B158" s="31" t="s">
        <v>19</v>
      </c>
      <c r="C158" s="32"/>
      <c r="D158" s="32"/>
      <c r="E158" s="32"/>
      <c r="F158" s="33"/>
      <c r="G158" s="2"/>
    </row>
    <row r="159" spans="1:7" ht="26.25" thickBot="1" x14ac:dyDescent="0.3">
      <c r="A159" s="29">
        <v>22</v>
      </c>
      <c r="B159" s="4" t="s">
        <v>115</v>
      </c>
      <c r="C159" s="5" t="s">
        <v>25</v>
      </c>
      <c r="D159" s="31" t="s">
        <v>202</v>
      </c>
      <c r="E159" s="32"/>
      <c r="F159" s="33"/>
      <c r="G159" s="34">
        <f>6*(145)*66.38</f>
        <v>57751</v>
      </c>
    </row>
    <row r="160" spans="1:7" ht="64.5" thickBot="1" x14ac:dyDescent="0.3">
      <c r="A160" s="30"/>
      <c r="B160" s="1" t="s">
        <v>116</v>
      </c>
      <c r="C160" s="7" t="s">
        <v>28</v>
      </c>
      <c r="D160" s="36">
        <v>6</v>
      </c>
      <c r="E160" s="37"/>
      <c r="F160" s="8">
        <v>0</v>
      </c>
      <c r="G160" s="35"/>
    </row>
    <row r="161" spans="1:7" ht="15.75" thickBot="1" x14ac:dyDescent="0.3">
      <c r="A161" s="1"/>
      <c r="B161" s="31" t="s">
        <v>117</v>
      </c>
      <c r="C161" s="32"/>
      <c r="D161" s="32"/>
      <c r="E161" s="32"/>
      <c r="F161" s="33"/>
      <c r="G161" s="2"/>
    </row>
    <row r="162" spans="1:7" ht="45.75" customHeight="1" thickBot="1" x14ac:dyDescent="0.3">
      <c r="A162" s="1"/>
      <c r="B162" s="31" t="s">
        <v>19</v>
      </c>
      <c r="C162" s="32"/>
      <c r="D162" s="32"/>
      <c r="E162" s="32"/>
      <c r="F162" s="33"/>
      <c r="G162" s="2"/>
    </row>
    <row r="163" spans="1:7" ht="26.25" thickBot="1" x14ac:dyDescent="0.3">
      <c r="A163" s="29">
        <v>23</v>
      </c>
      <c r="B163" s="4" t="s">
        <v>118</v>
      </c>
      <c r="C163" s="5" t="s">
        <v>31</v>
      </c>
      <c r="D163" s="31" t="s">
        <v>203</v>
      </c>
      <c r="E163" s="32"/>
      <c r="F163" s="33"/>
      <c r="G163" s="34">
        <f>4*(305)*66.38</f>
        <v>80984</v>
      </c>
    </row>
    <row r="164" spans="1:7" ht="77.25" thickBot="1" x14ac:dyDescent="0.3">
      <c r="A164" s="30"/>
      <c r="B164" s="1" t="s">
        <v>119</v>
      </c>
      <c r="C164" s="7" t="s">
        <v>28</v>
      </c>
      <c r="D164" s="36">
        <v>4</v>
      </c>
      <c r="E164" s="37"/>
      <c r="F164" s="8">
        <v>0</v>
      </c>
      <c r="G164" s="35"/>
    </row>
    <row r="165" spans="1:7" ht="15.75" thickBot="1" x14ac:dyDescent="0.3">
      <c r="A165" s="1"/>
      <c r="B165" s="31" t="s">
        <v>120</v>
      </c>
      <c r="C165" s="32"/>
      <c r="D165" s="32"/>
      <c r="E165" s="32"/>
      <c r="F165" s="33"/>
      <c r="G165" s="2"/>
    </row>
    <row r="166" spans="1:7" ht="58.5" customHeight="1" thickBot="1" x14ac:dyDescent="0.3">
      <c r="A166" s="1"/>
      <c r="B166" s="31" t="s">
        <v>19</v>
      </c>
      <c r="C166" s="32"/>
      <c r="D166" s="32"/>
      <c r="E166" s="32"/>
      <c r="F166" s="33"/>
      <c r="G166" s="2"/>
    </row>
    <row r="167" spans="1:7" ht="26.25" thickBot="1" x14ac:dyDescent="0.3">
      <c r="A167" s="29">
        <v>24</v>
      </c>
      <c r="B167" s="4" t="s">
        <v>121</v>
      </c>
      <c r="C167" s="5" t="s">
        <v>31</v>
      </c>
      <c r="D167" s="31" t="s">
        <v>204</v>
      </c>
      <c r="E167" s="32"/>
      <c r="F167" s="33"/>
      <c r="G167" s="34">
        <f>3*(210)*66.38</f>
        <v>41819</v>
      </c>
    </row>
    <row r="168" spans="1:7" ht="77.25" thickBot="1" x14ac:dyDescent="0.3">
      <c r="A168" s="30"/>
      <c r="B168" s="1" t="s">
        <v>122</v>
      </c>
      <c r="C168" s="7" t="s">
        <v>28</v>
      </c>
      <c r="D168" s="36">
        <v>3</v>
      </c>
      <c r="E168" s="37"/>
      <c r="F168" s="8">
        <v>0</v>
      </c>
      <c r="G168" s="35"/>
    </row>
    <row r="169" spans="1:7" ht="15.75" thickBot="1" x14ac:dyDescent="0.3">
      <c r="A169" s="1"/>
      <c r="B169" s="31" t="s">
        <v>123</v>
      </c>
      <c r="C169" s="32"/>
      <c r="D169" s="32"/>
      <c r="E169" s="32"/>
      <c r="F169" s="33"/>
      <c r="G169" s="2"/>
    </row>
    <row r="170" spans="1:7" ht="51" customHeight="1" thickBot="1" x14ac:dyDescent="0.3">
      <c r="A170" s="1"/>
      <c r="B170" s="31" t="s">
        <v>19</v>
      </c>
      <c r="C170" s="32"/>
      <c r="D170" s="32"/>
      <c r="E170" s="32"/>
      <c r="F170" s="33"/>
      <c r="G170" s="2"/>
    </row>
    <row r="171" spans="1:7" ht="26.25" thickBot="1" x14ac:dyDescent="0.3">
      <c r="A171" s="29">
        <v>25</v>
      </c>
      <c r="B171" s="4" t="s">
        <v>124</v>
      </c>
      <c r="C171" s="5" t="s">
        <v>31</v>
      </c>
      <c r="D171" s="31" t="s">
        <v>205</v>
      </c>
      <c r="E171" s="32"/>
      <c r="F171" s="33"/>
      <c r="G171" s="34">
        <f>5*(80)*66.38</f>
        <v>26552</v>
      </c>
    </row>
    <row r="172" spans="1:7" ht="90" thickBot="1" x14ac:dyDescent="0.3">
      <c r="A172" s="30"/>
      <c r="B172" s="1" t="s">
        <v>125</v>
      </c>
      <c r="C172" s="7" t="s">
        <v>28</v>
      </c>
      <c r="D172" s="36">
        <v>5</v>
      </c>
      <c r="E172" s="37"/>
      <c r="F172" s="8">
        <v>0</v>
      </c>
      <c r="G172" s="35"/>
    </row>
    <row r="173" spans="1:7" ht="15.75" thickBot="1" x14ac:dyDescent="0.3">
      <c r="A173" s="1"/>
      <c r="B173" s="31" t="s">
        <v>126</v>
      </c>
      <c r="C173" s="32"/>
      <c r="D173" s="32"/>
      <c r="E173" s="32"/>
      <c r="F173" s="33"/>
      <c r="G173" s="2"/>
    </row>
    <row r="174" spans="1:7" ht="56.25" customHeight="1" thickBot="1" x14ac:dyDescent="0.3">
      <c r="A174" s="1"/>
      <c r="B174" s="31" t="s">
        <v>19</v>
      </c>
      <c r="C174" s="32"/>
      <c r="D174" s="32"/>
      <c r="E174" s="32"/>
      <c r="F174" s="33"/>
      <c r="G174" s="2"/>
    </row>
    <row r="175" spans="1:7" ht="15.75" thickBot="1" x14ac:dyDescent="0.3">
      <c r="A175" s="3"/>
      <c r="B175" s="38" t="s">
        <v>127</v>
      </c>
      <c r="C175" s="38"/>
      <c r="D175" s="38"/>
      <c r="E175" s="38"/>
      <c r="F175" s="39"/>
      <c r="G175" s="10">
        <v>621317</v>
      </c>
    </row>
    <row r="176" spans="1:7" ht="15.75" thickBot="1" x14ac:dyDescent="0.3">
      <c r="A176" s="44"/>
      <c r="B176" s="44"/>
      <c r="C176" s="44"/>
      <c r="D176" s="44"/>
      <c r="E176" s="44"/>
      <c r="F176" s="44"/>
      <c r="G176" s="44"/>
    </row>
    <row r="177" spans="1:7" ht="16.5" thickTop="1" thickBot="1" x14ac:dyDescent="0.3">
      <c r="A177" s="27" t="s">
        <v>128</v>
      </c>
      <c r="B177" s="27"/>
      <c r="C177" s="27"/>
      <c r="D177" s="27"/>
      <c r="E177" s="27"/>
      <c r="F177" s="27"/>
      <c r="G177" s="27"/>
    </row>
    <row r="178" spans="1:7" ht="26.25" thickBot="1" x14ac:dyDescent="0.3">
      <c r="A178" s="29">
        <v>26</v>
      </c>
      <c r="B178" s="11" t="s">
        <v>129</v>
      </c>
      <c r="C178" s="12" t="s">
        <v>31</v>
      </c>
      <c r="D178" s="31" t="s">
        <v>206</v>
      </c>
      <c r="E178" s="32"/>
      <c r="F178" s="33"/>
      <c r="G178" s="34">
        <f>30*(26.3)*66.38</f>
        <v>52374</v>
      </c>
    </row>
    <row r="179" spans="1:7" ht="128.25" thickBot="1" x14ac:dyDescent="0.3">
      <c r="A179" s="30"/>
      <c r="B179" s="1" t="s">
        <v>130</v>
      </c>
      <c r="C179" s="7" t="s">
        <v>28</v>
      </c>
      <c r="D179" s="36">
        <v>30</v>
      </c>
      <c r="E179" s="37"/>
      <c r="F179" s="8">
        <v>0</v>
      </c>
      <c r="G179" s="35"/>
    </row>
    <row r="180" spans="1:7" ht="15.75" thickBot="1" x14ac:dyDescent="0.3">
      <c r="A180" s="1"/>
      <c r="B180" s="31" t="s">
        <v>131</v>
      </c>
      <c r="C180" s="32"/>
      <c r="D180" s="32"/>
      <c r="E180" s="32"/>
      <c r="F180" s="33"/>
      <c r="G180" s="2"/>
    </row>
    <row r="181" spans="1:7" ht="48" customHeight="1" thickBot="1" x14ac:dyDescent="0.3">
      <c r="A181" s="1"/>
      <c r="B181" s="31" t="s">
        <v>19</v>
      </c>
      <c r="C181" s="32"/>
      <c r="D181" s="32"/>
      <c r="E181" s="32"/>
      <c r="F181" s="33"/>
      <c r="G181" s="2"/>
    </row>
    <row r="182" spans="1:7" ht="26.25" thickBot="1" x14ac:dyDescent="0.3">
      <c r="A182" s="29">
        <v>27</v>
      </c>
      <c r="B182" s="4" t="s">
        <v>132</v>
      </c>
      <c r="C182" s="5" t="s">
        <v>31</v>
      </c>
      <c r="D182" s="31" t="s">
        <v>207</v>
      </c>
      <c r="E182" s="32"/>
      <c r="F182" s="33"/>
      <c r="G182" s="34">
        <f>30*(17.6)*66.38</f>
        <v>35049</v>
      </c>
    </row>
    <row r="183" spans="1:7" ht="102.75" thickBot="1" x14ac:dyDescent="0.3">
      <c r="A183" s="30"/>
      <c r="B183" s="1" t="s">
        <v>133</v>
      </c>
      <c r="C183" s="7" t="s">
        <v>28</v>
      </c>
      <c r="D183" s="36">
        <v>30</v>
      </c>
      <c r="E183" s="37"/>
      <c r="F183" s="8">
        <v>0</v>
      </c>
      <c r="G183" s="35"/>
    </row>
    <row r="184" spans="1:7" ht="15.75" thickBot="1" x14ac:dyDescent="0.3">
      <c r="A184" s="1"/>
      <c r="B184" s="31" t="s">
        <v>134</v>
      </c>
      <c r="C184" s="32"/>
      <c r="D184" s="32"/>
      <c r="E184" s="32"/>
      <c r="F184" s="33"/>
      <c r="G184" s="2"/>
    </row>
    <row r="185" spans="1:7" ht="54.75" customHeight="1" thickBot="1" x14ac:dyDescent="0.3">
      <c r="A185" s="1"/>
      <c r="B185" s="31" t="s">
        <v>19</v>
      </c>
      <c r="C185" s="32"/>
      <c r="D185" s="32"/>
      <c r="E185" s="32"/>
      <c r="F185" s="33"/>
      <c r="G185" s="2"/>
    </row>
    <row r="186" spans="1:7" ht="26.25" thickBot="1" x14ac:dyDescent="0.3">
      <c r="A186" s="29">
        <v>28</v>
      </c>
      <c r="B186" s="4" t="s">
        <v>132</v>
      </c>
      <c r="C186" s="5" t="s">
        <v>31</v>
      </c>
      <c r="D186" s="31" t="s">
        <v>208</v>
      </c>
      <c r="E186" s="32"/>
      <c r="F186" s="33"/>
      <c r="G186" s="34">
        <f>1*(17.6)*66.38</f>
        <v>1168</v>
      </c>
    </row>
    <row r="187" spans="1:7" ht="51.75" thickBot="1" x14ac:dyDescent="0.3">
      <c r="A187" s="30"/>
      <c r="B187" s="1" t="s">
        <v>135</v>
      </c>
      <c r="C187" s="7" t="s">
        <v>28</v>
      </c>
      <c r="D187" s="36">
        <v>1</v>
      </c>
      <c r="E187" s="37"/>
      <c r="F187" s="8">
        <v>0</v>
      </c>
      <c r="G187" s="35"/>
    </row>
    <row r="188" spans="1:7" ht="15.75" thickBot="1" x14ac:dyDescent="0.3">
      <c r="A188" s="1"/>
      <c r="B188" s="31" t="s">
        <v>134</v>
      </c>
      <c r="C188" s="32"/>
      <c r="D188" s="32"/>
      <c r="E188" s="32"/>
      <c r="F188" s="33"/>
      <c r="G188" s="2"/>
    </row>
    <row r="189" spans="1:7" ht="66" customHeight="1" thickBot="1" x14ac:dyDescent="0.3">
      <c r="A189" s="1"/>
      <c r="B189" s="31" t="s">
        <v>19</v>
      </c>
      <c r="C189" s="32"/>
      <c r="D189" s="32"/>
      <c r="E189" s="32"/>
      <c r="F189" s="33"/>
      <c r="G189" s="2"/>
    </row>
    <row r="190" spans="1:7" ht="15.75" thickBot="1" x14ac:dyDescent="0.3">
      <c r="A190" s="3"/>
      <c r="B190" s="38" t="s">
        <v>136</v>
      </c>
      <c r="C190" s="38"/>
      <c r="D190" s="38"/>
      <c r="E190" s="38"/>
      <c r="F190" s="39"/>
      <c r="G190" s="10">
        <f>G186+G182+G178</f>
        <v>88591</v>
      </c>
    </row>
    <row r="191" spans="1:7" ht="15.75" thickBot="1" x14ac:dyDescent="0.3">
      <c r="A191" s="44"/>
      <c r="B191" s="44"/>
      <c r="C191" s="44"/>
      <c r="D191" s="44"/>
      <c r="E191" s="44"/>
      <c r="F191" s="44"/>
      <c r="G191" s="44"/>
    </row>
    <row r="192" spans="1:7" ht="81" customHeight="1" thickTop="1" thickBot="1" x14ac:dyDescent="0.3">
      <c r="A192" s="18" t="s">
        <v>0</v>
      </c>
      <c r="B192" s="18" t="s">
        <v>1</v>
      </c>
      <c r="C192" s="18" t="s">
        <v>2</v>
      </c>
      <c r="D192" s="20" t="s">
        <v>3</v>
      </c>
      <c r="E192" s="21"/>
      <c r="F192" s="22"/>
      <c r="G192" s="18" t="s">
        <v>4</v>
      </c>
    </row>
    <row r="193" spans="1:7" ht="16.5" thickTop="1" thickBot="1" x14ac:dyDescent="0.3">
      <c r="A193" s="19"/>
      <c r="B193" s="19"/>
      <c r="C193" s="19"/>
      <c r="D193" s="20" t="s">
        <v>5</v>
      </c>
      <c r="E193" s="21"/>
      <c r="F193" s="22"/>
      <c r="G193" s="19"/>
    </row>
    <row r="194" spans="1:7" ht="16.5" thickTop="1" thickBot="1" x14ac:dyDescent="0.3">
      <c r="A194" s="1">
        <v>1</v>
      </c>
      <c r="B194" s="1">
        <v>2</v>
      </c>
      <c r="C194" s="1">
        <v>3</v>
      </c>
      <c r="D194" s="23">
        <v>4</v>
      </c>
      <c r="E194" s="24"/>
      <c r="F194" s="25"/>
      <c r="G194" s="2">
        <v>5</v>
      </c>
    </row>
    <row r="195" spans="1:7" ht="15.75" thickBot="1" x14ac:dyDescent="0.3">
      <c r="A195" s="27" t="s">
        <v>137</v>
      </c>
      <c r="B195" s="27"/>
      <c r="C195" s="27"/>
      <c r="D195" s="27"/>
      <c r="E195" s="27"/>
      <c r="F195" s="27"/>
      <c r="G195" s="27"/>
    </row>
    <row r="196" spans="1:7" ht="26.25" thickBot="1" x14ac:dyDescent="0.3">
      <c r="A196" s="29">
        <v>29</v>
      </c>
      <c r="B196" s="11" t="s">
        <v>138</v>
      </c>
      <c r="C196" s="12" t="s">
        <v>31</v>
      </c>
      <c r="D196" s="31" t="s">
        <v>209</v>
      </c>
      <c r="E196" s="32"/>
      <c r="F196" s="33"/>
      <c r="G196" s="34">
        <f>1*(199)*66.38</f>
        <v>13210</v>
      </c>
    </row>
    <row r="197" spans="1:7" ht="102.75" thickBot="1" x14ac:dyDescent="0.3">
      <c r="A197" s="30"/>
      <c r="B197" s="1" t="s">
        <v>139</v>
      </c>
      <c r="C197" s="7" t="s">
        <v>28</v>
      </c>
      <c r="D197" s="36">
        <v>1</v>
      </c>
      <c r="E197" s="37"/>
      <c r="F197" s="8">
        <v>0</v>
      </c>
      <c r="G197" s="35"/>
    </row>
    <row r="198" spans="1:7" ht="15.75" thickBot="1" x14ac:dyDescent="0.3">
      <c r="A198" s="1"/>
      <c r="B198" s="31" t="s">
        <v>140</v>
      </c>
      <c r="C198" s="32"/>
      <c r="D198" s="32"/>
      <c r="E198" s="32"/>
      <c r="F198" s="33"/>
      <c r="G198" s="2"/>
    </row>
    <row r="199" spans="1:7" ht="56.25" customHeight="1" thickBot="1" x14ac:dyDescent="0.3">
      <c r="A199" s="1"/>
      <c r="B199" s="31" t="s">
        <v>19</v>
      </c>
      <c r="C199" s="32"/>
      <c r="D199" s="32"/>
      <c r="E199" s="32"/>
      <c r="F199" s="33"/>
      <c r="G199" s="2"/>
    </row>
    <row r="200" spans="1:7" ht="26.25" thickBot="1" x14ac:dyDescent="0.3">
      <c r="A200" s="29">
        <v>30</v>
      </c>
      <c r="B200" s="4" t="s">
        <v>141</v>
      </c>
      <c r="C200" s="5" t="s">
        <v>31</v>
      </c>
      <c r="D200" s="31" t="s">
        <v>210</v>
      </c>
      <c r="E200" s="32"/>
      <c r="F200" s="33"/>
      <c r="G200" s="34">
        <f>1*(168)*66.38</f>
        <v>11152</v>
      </c>
    </row>
    <row r="201" spans="1:7" ht="90" thickBot="1" x14ac:dyDescent="0.3">
      <c r="A201" s="30"/>
      <c r="B201" s="1" t="s">
        <v>142</v>
      </c>
      <c r="C201" s="7" t="s">
        <v>28</v>
      </c>
      <c r="D201" s="36">
        <v>1</v>
      </c>
      <c r="E201" s="37"/>
      <c r="F201" s="8">
        <v>0</v>
      </c>
      <c r="G201" s="35"/>
    </row>
    <row r="202" spans="1:7" ht="15.75" thickBot="1" x14ac:dyDescent="0.3">
      <c r="A202" s="1"/>
      <c r="B202" s="31" t="s">
        <v>143</v>
      </c>
      <c r="C202" s="32"/>
      <c r="D202" s="32"/>
      <c r="E202" s="32"/>
      <c r="F202" s="33"/>
      <c r="G202" s="2"/>
    </row>
    <row r="203" spans="1:7" ht="50.25" customHeight="1" thickBot="1" x14ac:dyDescent="0.3">
      <c r="A203" s="1"/>
      <c r="B203" s="31" t="s">
        <v>19</v>
      </c>
      <c r="C203" s="32"/>
      <c r="D203" s="32"/>
      <c r="E203" s="32"/>
      <c r="F203" s="33"/>
      <c r="G203" s="2"/>
    </row>
    <row r="204" spans="1:7" ht="26.25" thickBot="1" x14ac:dyDescent="0.3">
      <c r="A204" s="29">
        <v>31</v>
      </c>
      <c r="B204" s="4" t="s">
        <v>144</v>
      </c>
      <c r="C204" s="5" t="s">
        <v>31</v>
      </c>
      <c r="D204" s="31" t="s">
        <v>211</v>
      </c>
      <c r="E204" s="32"/>
      <c r="F204" s="33"/>
      <c r="G204" s="34">
        <f>1*(276)*66.38</f>
        <v>18321</v>
      </c>
    </row>
    <row r="205" spans="1:7" ht="141" thickBot="1" x14ac:dyDescent="0.3">
      <c r="A205" s="30"/>
      <c r="B205" s="1" t="s">
        <v>145</v>
      </c>
      <c r="C205" s="7" t="s">
        <v>28</v>
      </c>
      <c r="D205" s="36">
        <v>1</v>
      </c>
      <c r="E205" s="37"/>
      <c r="F205" s="8">
        <v>0</v>
      </c>
      <c r="G205" s="35"/>
    </row>
    <row r="206" spans="1:7" ht="15.75" thickBot="1" x14ac:dyDescent="0.3">
      <c r="A206" s="1"/>
      <c r="B206" s="31" t="s">
        <v>146</v>
      </c>
      <c r="C206" s="32"/>
      <c r="D206" s="32"/>
      <c r="E206" s="32"/>
      <c r="F206" s="33"/>
      <c r="G206" s="2"/>
    </row>
    <row r="207" spans="1:7" ht="63.75" customHeight="1" thickBot="1" x14ac:dyDescent="0.3">
      <c r="A207" s="1"/>
      <c r="B207" s="31" t="s">
        <v>19</v>
      </c>
      <c r="C207" s="32"/>
      <c r="D207" s="32"/>
      <c r="E207" s="32"/>
      <c r="F207" s="33"/>
      <c r="G207" s="2"/>
    </row>
    <row r="208" spans="1:7" ht="26.25" thickBot="1" x14ac:dyDescent="0.3">
      <c r="A208" s="29">
        <v>32</v>
      </c>
      <c r="B208" s="4" t="s">
        <v>147</v>
      </c>
      <c r="C208" s="5" t="s">
        <v>31</v>
      </c>
      <c r="D208" s="31" t="s">
        <v>212</v>
      </c>
      <c r="E208" s="32"/>
      <c r="F208" s="33"/>
      <c r="G208" s="34">
        <f>1*(480)*66.38</f>
        <v>31862</v>
      </c>
    </row>
    <row r="209" spans="1:7" ht="64.5" thickBot="1" x14ac:dyDescent="0.3">
      <c r="A209" s="30"/>
      <c r="B209" s="1" t="s">
        <v>148</v>
      </c>
      <c r="C209" s="7" t="s">
        <v>28</v>
      </c>
      <c r="D209" s="36">
        <v>1</v>
      </c>
      <c r="E209" s="37"/>
      <c r="F209" s="8">
        <v>0</v>
      </c>
      <c r="G209" s="35"/>
    </row>
    <row r="210" spans="1:7" ht="15.75" thickBot="1" x14ac:dyDescent="0.3">
      <c r="A210" s="1"/>
      <c r="B210" s="31" t="s">
        <v>149</v>
      </c>
      <c r="C210" s="32"/>
      <c r="D210" s="32"/>
      <c r="E210" s="32"/>
      <c r="F210" s="33"/>
      <c r="G210" s="2"/>
    </row>
    <row r="211" spans="1:7" ht="61.5" customHeight="1" thickBot="1" x14ac:dyDescent="0.3">
      <c r="A211" s="1"/>
      <c r="B211" s="31" t="s">
        <v>19</v>
      </c>
      <c r="C211" s="32"/>
      <c r="D211" s="32"/>
      <c r="E211" s="32"/>
      <c r="F211" s="33"/>
      <c r="G211" s="2"/>
    </row>
    <row r="212" spans="1:7" ht="26.25" thickBot="1" x14ac:dyDescent="0.3">
      <c r="A212" s="29">
        <v>33</v>
      </c>
      <c r="B212" s="4" t="s">
        <v>150</v>
      </c>
      <c r="C212" s="5" t="s">
        <v>31</v>
      </c>
      <c r="D212" s="31" t="s">
        <v>213</v>
      </c>
      <c r="E212" s="32"/>
      <c r="F212" s="33"/>
      <c r="G212" s="34">
        <f>4*(580)*66.38</f>
        <v>154002</v>
      </c>
    </row>
    <row r="213" spans="1:7" ht="90" thickBot="1" x14ac:dyDescent="0.3">
      <c r="A213" s="30"/>
      <c r="B213" s="1" t="s">
        <v>151</v>
      </c>
      <c r="C213" s="7" t="s">
        <v>28</v>
      </c>
      <c r="D213" s="36">
        <v>4</v>
      </c>
      <c r="E213" s="37"/>
      <c r="F213" s="8">
        <v>0</v>
      </c>
      <c r="G213" s="35"/>
    </row>
    <row r="214" spans="1:7" ht="15.75" thickBot="1" x14ac:dyDescent="0.3">
      <c r="A214" s="1"/>
      <c r="B214" s="31" t="s">
        <v>152</v>
      </c>
      <c r="C214" s="32"/>
      <c r="D214" s="32"/>
      <c r="E214" s="32"/>
      <c r="F214" s="33"/>
      <c r="G214" s="2"/>
    </row>
    <row r="215" spans="1:7" ht="60" customHeight="1" thickBot="1" x14ac:dyDescent="0.3">
      <c r="A215" s="1"/>
      <c r="B215" s="31" t="s">
        <v>19</v>
      </c>
      <c r="C215" s="32"/>
      <c r="D215" s="32"/>
      <c r="E215" s="32"/>
      <c r="F215" s="33"/>
      <c r="G215" s="2"/>
    </row>
    <row r="216" spans="1:7" ht="15.75" thickBot="1" x14ac:dyDescent="0.3">
      <c r="A216" s="29">
        <v>34</v>
      </c>
      <c r="B216" s="4" t="s">
        <v>153</v>
      </c>
      <c r="C216" s="5"/>
      <c r="D216" s="31" t="s">
        <v>154</v>
      </c>
      <c r="E216" s="32"/>
      <c r="F216" s="33"/>
      <c r="G216" s="29">
        <v>78</v>
      </c>
    </row>
    <row r="217" spans="1:7" ht="115.5" thickBot="1" x14ac:dyDescent="0.3">
      <c r="A217" s="30"/>
      <c r="B217" s="1" t="s">
        <v>155</v>
      </c>
      <c r="C217" s="7"/>
      <c r="D217" s="36">
        <v>1</v>
      </c>
      <c r="E217" s="37"/>
      <c r="F217" s="8">
        <v>0</v>
      </c>
      <c r="G217" s="30"/>
    </row>
    <row r="218" spans="1:7" ht="15.75" thickBot="1" x14ac:dyDescent="0.3">
      <c r="A218" s="1"/>
      <c r="B218" s="31" t="s">
        <v>156</v>
      </c>
      <c r="C218" s="32"/>
      <c r="D218" s="32"/>
      <c r="E218" s="32"/>
      <c r="F218" s="33"/>
      <c r="G218" s="2"/>
    </row>
    <row r="219" spans="1:7" ht="15.75" thickBot="1" x14ac:dyDescent="0.3">
      <c r="A219" s="3"/>
      <c r="B219" s="38" t="s">
        <v>157</v>
      </c>
      <c r="C219" s="38"/>
      <c r="D219" s="38"/>
      <c r="E219" s="38"/>
      <c r="F219" s="39"/>
      <c r="G219" s="10">
        <f>G216+G212+G208+G2104+G200+G196+G204</f>
        <v>228625</v>
      </c>
    </row>
    <row r="220" spans="1:7" ht="15.75" thickBot="1" x14ac:dyDescent="0.3">
      <c r="A220" s="44"/>
      <c r="B220" s="44"/>
      <c r="C220" s="44"/>
      <c r="D220" s="44"/>
      <c r="E220" s="44"/>
      <c r="F220" s="44"/>
      <c r="G220" s="44"/>
    </row>
    <row r="221" spans="1:7" ht="16.5" thickTop="1" thickBot="1" x14ac:dyDescent="0.3">
      <c r="A221" s="27" t="s">
        <v>158</v>
      </c>
      <c r="B221" s="27"/>
      <c r="C221" s="27"/>
      <c r="D221" s="27"/>
      <c r="E221" s="27"/>
      <c r="F221" s="27"/>
      <c r="G221" s="27"/>
    </row>
    <row r="222" spans="1:7" ht="64.5" thickBot="1" x14ac:dyDescent="0.3">
      <c r="A222" s="29">
        <v>35</v>
      </c>
      <c r="B222" s="11" t="s">
        <v>159</v>
      </c>
      <c r="C222" s="12" t="s">
        <v>160</v>
      </c>
      <c r="D222" s="31" t="s">
        <v>161</v>
      </c>
      <c r="E222" s="32"/>
      <c r="F222" s="33"/>
      <c r="G222" s="34">
        <f>1*(450+0.006*40282)*(0.0305+0.051+0.021+0.04)*5.81*1.25*1000</f>
        <v>715836</v>
      </c>
    </row>
    <row r="223" spans="1:7" ht="64.5" thickBot="1" x14ac:dyDescent="0.3">
      <c r="A223" s="30"/>
      <c r="B223" s="1" t="s">
        <v>162</v>
      </c>
      <c r="C223" s="7" t="s">
        <v>163</v>
      </c>
      <c r="D223" s="36">
        <v>1</v>
      </c>
      <c r="E223" s="37"/>
      <c r="F223" s="13">
        <v>40282</v>
      </c>
      <c r="G223" s="35"/>
    </row>
    <row r="224" spans="1:7" ht="36" customHeight="1" thickBot="1" x14ac:dyDescent="0.3">
      <c r="A224" s="1"/>
      <c r="B224" s="31" t="s">
        <v>164</v>
      </c>
      <c r="C224" s="32"/>
      <c r="D224" s="32"/>
      <c r="E224" s="32"/>
      <c r="F224" s="33"/>
      <c r="G224" s="2"/>
    </row>
    <row r="225" spans="1:7" ht="30.75" customHeight="1" thickBot="1" x14ac:dyDescent="0.3">
      <c r="A225" s="1"/>
      <c r="B225" s="31" t="s">
        <v>165</v>
      </c>
      <c r="C225" s="32"/>
      <c r="D225" s="32"/>
      <c r="E225" s="32"/>
      <c r="F225" s="33"/>
      <c r="G225" s="2"/>
    </row>
    <row r="226" spans="1:7" ht="38.25" customHeight="1" thickBot="1" x14ac:dyDescent="0.3">
      <c r="A226" s="1"/>
      <c r="B226" s="31" t="s">
        <v>166</v>
      </c>
      <c r="C226" s="32"/>
      <c r="D226" s="32"/>
      <c r="E226" s="32"/>
      <c r="F226" s="33"/>
      <c r="G226" s="9">
        <v>153214</v>
      </c>
    </row>
    <row r="227" spans="1:7" ht="41.25" customHeight="1" thickBot="1" x14ac:dyDescent="0.3">
      <c r="A227" s="1"/>
      <c r="B227" s="31" t="s">
        <v>167</v>
      </c>
      <c r="C227" s="32"/>
      <c r="D227" s="32"/>
      <c r="E227" s="32"/>
      <c r="F227" s="33"/>
      <c r="G227" s="9">
        <v>256194</v>
      </c>
    </row>
    <row r="228" spans="1:7" ht="33" customHeight="1" thickBot="1" x14ac:dyDescent="0.3">
      <c r="A228" s="1"/>
      <c r="B228" s="31" t="s">
        <v>168</v>
      </c>
      <c r="C228" s="32"/>
      <c r="D228" s="32"/>
      <c r="E228" s="32"/>
      <c r="F228" s="33"/>
      <c r="G228" s="9">
        <v>105491</v>
      </c>
    </row>
    <row r="229" spans="1:7" ht="15.75" thickBot="1" x14ac:dyDescent="0.3">
      <c r="A229" s="1"/>
      <c r="B229" s="31" t="s">
        <v>169</v>
      </c>
      <c r="C229" s="32"/>
      <c r="D229" s="32"/>
      <c r="E229" s="32"/>
      <c r="F229" s="33"/>
      <c r="G229" s="9">
        <v>200937</v>
      </c>
    </row>
    <row r="230" spans="1:7" ht="57.75" customHeight="1" thickBot="1" x14ac:dyDescent="0.3">
      <c r="A230" s="1"/>
      <c r="B230" s="31" t="s">
        <v>214</v>
      </c>
      <c r="C230" s="32"/>
      <c r="D230" s="32"/>
      <c r="E230" s="32"/>
      <c r="F230" s="33"/>
      <c r="G230" s="2"/>
    </row>
    <row r="231" spans="1:7" ht="15.75" thickBot="1" x14ac:dyDescent="0.3">
      <c r="A231" s="3"/>
      <c r="B231" s="38" t="s">
        <v>170</v>
      </c>
      <c r="C231" s="38"/>
      <c r="D231" s="38"/>
      <c r="E231" s="38"/>
      <c r="F231" s="39"/>
      <c r="G231" s="10">
        <v>715836</v>
      </c>
    </row>
    <row r="232" spans="1:7" ht="15.75" thickBot="1" x14ac:dyDescent="0.3">
      <c r="A232" s="44"/>
      <c r="B232" s="44"/>
      <c r="C232" s="44"/>
      <c r="D232" s="44"/>
      <c r="E232" s="44"/>
      <c r="F232" s="44"/>
      <c r="G232" s="44"/>
    </row>
    <row r="233" spans="1:7" ht="16.5" thickTop="1" thickBot="1" x14ac:dyDescent="0.3">
      <c r="A233" s="27" t="s">
        <v>171</v>
      </c>
      <c r="B233" s="27"/>
      <c r="C233" s="27"/>
      <c r="D233" s="27"/>
      <c r="E233" s="27"/>
      <c r="F233" s="27"/>
      <c r="G233" s="27"/>
    </row>
    <row r="234" spans="1:7" ht="84.75" thickBot="1" x14ac:dyDescent="0.3">
      <c r="A234" s="29">
        <v>36</v>
      </c>
      <c r="B234" s="14" t="s">
        <v>172</v>
      </c>
      <c r="C234" s="12" t="s">
        <v>173</v>
      </c>
      <c r="D234" s="31" t="s">
        <v>174</v>
      </c>
      <c r="E234" s="32"/>
      <c r="F234" s="33"/>
      <c r="G234" s="34">
        <v>259200</v>
      </c>
    </row>
    <row r="235" spans="1:7" ht="128.25" thickBot="1" x14ac:dyDescent="0.3">
      <c r="A235" s="30"/>
      <c r="B235" s="1" t="s">
        <v>175</v>
      </c>
      <c r="C235" s="7" t="s">
        <v>176</v>
      </c>
      <c r="D235" s="36">
        <v>1</v>
      </c>
      <c r="E235" s="37"/>
      <c r="F235" s="8">
        <v>0</v>
      </c>
      <c r="G235" s="35"/>
    </row>
    <row r="236" spans="1:7" ht="15.75" thickBot="1" x14ac:dyDescent="0.3">
      <c r="A236" s="1"/>
      <c r="B236" s="31" t="s">
        <v>177</v>
      </c>
      <c r="C236" s="32"/>
      <c r="D236" s="32"/>
      <c r="E236" s="32"/>
      <c r="F236" s="33"/>
      <c r="G236" s="9">
        <v>259200</v>
      </c>
    </row>
    <row r="237" spans="1:7" ht="41.25" customHeight="1" thickBot="1" x14ac:dyDescent="0.3">
      <c r="A237" s="1"/>
      <c r="B237" s="31" t="s">
        <v>178</v>
      </c>
      <c r="C237" s="32"/>
      <c r="D237" s="32"/>
      <c r="E237" s="32"/>
      <c r="F237" s="33"/>
      <c r="G237" s="2"/>
    </row>
    <row r="238" spans="1:7" ht="38.25" customHeight="1" thickBot="1" x14ac:dyDescent="0.3">
      <c r="A238" s="1"/>
      <c r="B238" s="31" t="s">
        <v>179</v>
      </c>
      <c r="C238" s="32"/>
      <c r="D238" s="32"/>
      <c r="E238" s="32"/>
      <c r="F238" s="33"/>
      <c r="G238" s="2"/>
    </row>
    <row r="239" spans="1:7" ht="15.75" thickBot="1" x14ac:dyDescent="0.3">
      <c r="A239" s="3"/>
      <c r="B239" s="38" t="s">
        <v>180</v>
      </c>
      <c r="C239" s="38"/>
      <c r="D239" s="38"/>
      <c r="E239" s="38"/>
      <c r="F239" s="39"/>
      <c r="G239" s="10">
        <v>259200</v>
      </c>
    </row>
    <row r="240" spans="1:7" ht="15.75" thickBot="1" x14ac:dyDescent="0.3">
      <c r="A240" s="15"/>
      <c r="B240" s="38" t="s">
        <v>181</v>
      </c>
      <c r="C240" s="38"/>
      <c r="D240" s="38"/>
      <c r="E240" s="38"/>
      <c r="F240" s="39"/>
      <c r="G240" s="51">
        <f>G239+G231+G219+G190+G175+G137+G126+G105+G49</f>
        <v>2663219</v>
      </c>
    </row>
    <row r="241" spans="1:7" ht="76.5" customHeight="1" thickBot="1" x14ac:dyDescent="0.3">
      <c r="A241" s="1"/>
      <c r="B241" s="32" t="s">
        <v>182</v>
      </c>
      <c r="C241" s="33"/>
      <c r="D241" s="45" t="s">
        <v>215</v>
      </c>
      <c r="E241" s="46"/>
      <c r="F241" s="16">
        <v>0</v>
      </c>
      <c r="G241" s="2">
        <v>0</v>
      </c>
    </row>
    <row r="242" spans="1:7" ht="15.75" thickBot="1" x14ac:dyDescent="0.3">
      <c r="A242" s="17"/>
      <c r="B242" s="47" t="s">
        <v>183</v>
      </c>
      <c r="C242" s="47"/>
      <c r="D242" s="47"/>
      <c r="E242" s="47"/>
      <c r="F242" s="48"/>
      <c r="G242" s="52">
        <v>2663219</v>
      </c>
    </row>
    <row r="243" spans="1:7" x14ac:dyDescent="0.25">
      <c r="A243" s="49"/>
      <c r="B243" s="49"/>
      <c r="C243" s="49"/>
      <c r="D243" s="49"/>
      <c r="E243" s="49"/>
      <c r="F243" s="49"/>
      <c r="G243" s="49"/>
    </row>
    <row r="245" spans="1:7" s="68" customFormat="1" x14ac:dyDescent="0.25">
      <c r="A245" s="81" t="s">
        <v>231</v>
      </c>
      <c r="B245" s="81"/>
      <c r="C245" s="81"/>
      <c r="D245" s="81"/>
      <c r="E245" s="81"/>
      <c r="F245" s="81"/>
      <c r="G245" s="81"/>
    </row>
  </sheetData>
  <mergeCells count="328">
    <mergeCell ref="D7:G7"/>
    <mergeCell ref="A245:G245"/>
    <mergeCell ref="A4:G4"/>
    <mergeCell ref="D1:G1"/>
    <mergeCell ref="A10:G10"/>
    <mergeCell ref="A11:G11"/>
    <mergeCell ref="C2:G2"/>
    <mergeCell ref="C3:G3"/>
    <mergeCell ref="D6:G6"/>
    <mergeCell ref="A15:E15"/>
    <mergeCell ref="A13:G13"/>
    <mergeCell ref="A5:E5"/>
    <mergeCell ref="A1:B1"/>
    <mergeCell ref="A2:B2"/>
    <mergeCell ref="A3:B3"/>
    <mergeCell ref="B241:C241"/>
    <mergeCell ref="D241:E241"/>
    <mergeCell ref="B242:F242"/>
    <mergeCell ref="A243:G243"/>
    <mergeCell ref="B236:F236"/>
    <mergeCell ref="B237:F237"/>
    <mergeCell ref="B238:F238"/>
    <mergeCell ref="B239:F239"/>
    <mergeCell ref="B240:F240"/>
    <mergeCell ref="A233:G233"/>
    <mergeCell ref="A234:A235"/>
    <mergeCell ref="D234:F234"/>
    <mergeCell ref="G234:G235"/>
    <mergeCell ref="D235:E235"/>
    <mergeCell ref="B230:F230"/>
    <mergeCell ref="B231:F231"/>
    <mergeCell ref="A232:G232"/>
    <mergeCell ref="B224:F224"/>
    <mergeCell ref="B225:F225"/>
    <mergeCell ref="B226:F226"/>
    <mergeCell ref="B227:F227"/>
    <mergeCell ref="B228:F228"/>
    <mergeCell ref="B229:F229"/>
    <mergeCell ref="A221:G221"/>
    <mergeCell ref="A222:A223"/>
    <mergeCell ref="D222:F222"/>
    <mergeCell ref="G222:G223"/>
    <mergeCell ref="D223:E223"/>
    <mergeCell ref="B218:F218"/>
    <mergeCell ref="B219:F219"/>
    <mergeCell ref="A220:G220"/>
    <mergeCell ref="B214:F214"/>
    <mergeCell ref="B215:F215"/>
    <mergeCell ref="A216:A217"/>
    <mergeCell ref="D216:F216"/>
    <mergeCell ref="G216:G217"/>
    <mergeCell ref="D217:E217"/>
    <mergeCell ref="B210:F210"/>
    <mergeCell ref="B211:F211"/>
    <mergeCell ref="A212:A213"/>
    <mergeCell ref="D212:F212"/>
    <mergeCell ref="G212:G213"/>
    <mergeCell ref="D213:E213"/>
    <mergeCell ref="B206:F206"/>
    <mergeCell ref="B207:F207"/>
    <mergeCell ref="A208:A209"/>
    <mergeCell ref="D208:F208"/>
    <mergeCell ref="G208:G209"/>
    <mergeCell ref="D209:E209"/>
    <mergeCell ref="B202:F202"/>
    <mergeCell ref="B203:F203"/>
    <mergeCell ref="A204:A205"/>
    <mergeCell ref="D204:F204"/>
    <mergeCell ref="G204:G205"/>
    <mergeCell ref="D205:E205"/>
    <mergeCell ref="B198:F198"/>
    <mergeCell ref="B199:F199"/>
    <mergeCell ref="A200:A201"/>
    <mergeCell ref="D200:F200"/>
    <mergeCell ref="G200:G201"/>
    <mergeCell ref="D201:E201"/>
    <mergeCell ref="D194:F194"/>
    <mergeCell ref="A195:G195"/>
    <mergeCell ref="A196:A197"/>
    <mergeCell ref="D196:F196"/>
    <mergeCell ref="G196:G197"/>
    <mergeCell ref="D197:E197"/>
    <mergeCell ref="B188:F188"/>
    <mergeCell ref="B189:F189"/>
    <mergeCell ref="B190:F190"/>
    <mergeCell ref="A191:G191"/>
    <mergeCell ref="A192:A193"/>
    <mergeCell ref="B192:B193"/>
    <mergeCell ref="C192:C193"/>
    <mergeCell ref="D192:F192"/>
    <mergeCell ref="G192:G193"/>
    <mergeCell ref="D193:F193"/>
    <mergeCell ref="B184:F184"/>
    <mergeCell ref="B185:F185"/>
    <mergeCell ref="A186:A187"/>
    <mergeCell ref="D186:F186"/>
    <mergeCell ref="G186:G187"/>
    <mergeCell ref="D187:E187"/>
    <mergeCell ref="B180:F180"/>
    <mergeCell ref="B181:F181"/>
    <mergeCell ref="A182:A183"/>
    <mergeCell ref="D182:F182"/>
    <mergeCell ref="G182:G183"/>
    <mergeCell ref="D183:E183"/>
    <mergeCell ref="A177:G177"/>
    <mergeCell ref="A178:A179"/>
    <mergeCell ref="D178:F178"/>
    <mergeCell ref="G178:G179"/>
    <mergeCell ref="D179:E179"/>
    <mergeCell ref="B173:F173"/>
    <mergeCell ref="B174:F174"/>
    <mergeCell ref="B175:F175"/>
    <mergeCell ref="A176:G176"/>
    <mergeCell ref="B169:F169"/>
    <mergeCell ref="B170:F170"/>
    <mergeCell ref="A171:A172"/>
    <mergeCell ref="D171:F171"/>
    <mergeCell ref="G171:G172"/>
    <mergeCell ref="D172:E172"/>
    <mergeCell ref="B165:F165"/>
    <mergeCell ref="B166:F166"/>
    <mergeCell ref="A167:A168"/>
    <mergeCell ref="D167:F167"/>
    <mergeCell ref="G167:G168"/>
    <mergeCell ref="D168:E168"/>
    <mergeCell ref="B161:F161"/>
    <mergeCell ref="B162:F162"/>
    <mergeCell ref="A163:A164"/>
    <mergeCell ref="D163:F163"/>
    <mergeCell ref="G163:G164"/>
    <mergeCell ref="D164:E164"/>
    <mergeCell ref="B157:F157"/>
    <mergeCell ref="B158:F158"/>
    <mergeCell ref="A159:A160"/>
    <mergeCell ref="D159:F159"/>
    <mergeCell ref="G159:G160"/>
    <mergeCell ref="D160:E160"/>
    <mergeCell ref="B153:F153"/>
    <mergeCell ref="B154:F154"/>
    <mergeCell ref="A155:A156"/>
    <mergeCell ref="D155:F155"/>
    <mergeCell ref="G155:G156"/>
    <mergeCell ref="D156:E156"/>
    <mergeCell ref="B149:F149"/>
    <mergeCell ref="B150:F150"/>
    <mergeCell ref="A151:A152"/>
    <mergeCell ref="D151:F151"/>
    <mergeCell ref="G151:G152"/>
    <mergeCell ref="D152:E152"/>
    <mergeCell ref="B145:F145"/>
    <mergeCell ref="B146:F146"/>
    <mergeCell ref="A147:A148"/>
    <mergeCell ref="D147:F147"/>
    <mergeCell ref="G147:G148"/>
    <mergeCell ref="D148:E148"/>
    <mergeCell ref="D141:F141"/>
    <mergeCell ref="A142:G142"/>
    <mergeCell ref="A143:A144"/>
    <mergeCell ref="D143:F143"/>
    <mergeCell ref="G143:G144"/>
    <mergeCell ref="D144:E144"/>
    <mergeCell ref="B135:F135"/>
    <mergeCell ref="B136:F136"/>
    <mergeCell ref="B137:F137"/>
    <mergeCell ref="A138:G138"/>
    <mergeCell ref="A139:A140"/>
    <mergeCell ref="B139:B140"/>
    <mergeCell ref="C139:C140"/>
    <mergeCell ref="D139:F139"/>
    <mergeCell ref="G139:G140"/>
    <mergeCell ref="D140:F140"/>
    <mergeCell ref="B131:F131"/>
    <mergeCell ref="B132:F132"/>
    <mergeCell ref="A133:A134"/>
    <mergeCell ref="D133:F133"/>
    <mergeCell ref="G133:G134"/>
    <mergeCell ref="D134:E134"/>
    <mergeCell ref="A128:G128"/>
    <mergeCell ref="A129:A130"/>
    <mergeCell ref="D129:F129"/>
    <mergeCell ref="G129:G130"/>
    <mergeCell ref="D130:E130"/>
    <mergeCell ref="B125:F125"/>
    <mergeCell ref="B126:F126"/>
    <mergeCell ref="A127:G127"/>
    <mergeCell ref="B120:F120"/>
    <mergeCell ref="B121:F121"/>
    <mergeCell ref="A122:G122"/>
    <mergeCell ref="A123:A124"/>
    <mergeCell ref="D123:F123"/>
    <mergeCell ref="G123:G124"/>
    <mergeCell ref="D124:E124"/>
    <mergeCell ref="B115:F115"/>
    <mergeCell ref="B116:F116"/>
    <mergeCell ref="A117:G117"/>
    <mergeCell ref="A118:A119"/>
    <mergeCell ref="D118:F118"/>
    <mergeCell ref="G118:G119"/>
    <mergeCell ref="D119:E119"/>
    <mergeCell ref="B111:F111"/>
    <mergeCell ref="B112:F112"/>
    <mergeCell ref="A113:A114"/>
    <mergeCell ref="D113:F113"/>
    <mergeCell ref="G113:G114"/>
    <mergeCell ref="D114:E114"/>
    <mergeCell ref="A107:G107"/>
    <mergeCell ref="A108:G108"/>
    <mergeCell ref="A109:A110"/>
    <mergeCell ref="D109:F109"/>
    <mergeCell ref="G109:G110"/>
    <mergeCell ref="D110:E110"/>
    <mergeCell ref="A106:G106"/>
    <mergeCell ref="B100:F100"/>
    <mergeCell ref="B101:F101"/>
    <mergeCell ref="B102:F102"/>
    <mergeCell ref="B103:F103"/>
    <mergeCell ref="B104:F104"/>
    <mergeCell ref="B105:F105"/>
    <mergeCell ref="A96:G96"/>
    <mergeCell ref="A97:A98"/>
    <mergeCell ref="D97:F97"/>
    <mergeCell ref="G97:G98"/>
    <mergeCell ref="D98:E98"/>
    <mergeCell ref="B99:F99"/>
    <mergeCell ref="B90:F90"/>
    <mergeCell ref="B91:F91"/>
    <mergeCell ref="B92:F92"/>
    <mergeCell ref="B93:F93"/>
    <mergeCell ref="B94:F94"/>
    <mergeCell ref="B95:F95"/>
    <mergeCell ref="B86:F86"/>
    <mergeCell ref="B87:F87"/>
    <mergeCell ref="A88:A89"/>
    <mergeCell ref="D88:F88"/>
    <mergeCell ref="G88:G89"/>
    <mergeCell ref="D89:E89"/>
    <mergeCell ref="G80:G81"/>
    <mergeCell ref="D81:E81"/>
    <mergeCell ref="B82:F82"/>
    <mergeCell ref="B83:F83"/>
    <mergeCell ref="B84:F84"/>
    <mergeCell ref="B85:F85"/>
    <mergeCell ref="B76:F76"/>
    <mergeCell ref="B77:F77"/>
    <mergeCell ref="B78:F78"/>
    <mergeCell ref="B79:F79"/>
    <mergeCell ref="A80:A81"/>
    <mergeCell ref="D80:F80"/>
    <mergeCell ref="A72:A73"/>
    <mergeCell ref="D72:F72"/>
    <mergeCell ref="G72:G73"/>
    <mergeCell ref="D73:E73"/>
    <mergeCell ref="B74:F74"/>
    <mergeCell ref="B75:F75"/>
    <mergeCell ref="B66:F66"/>
    <mergeCell ref="B67:F67"/>
    <mergeCell ref="B68:F68"/>
    <mergeCell ref="B69:F69"/>
    <mergeCell ref="B70:F70"/>
    <mergeCell ref="B71:F71"/>
    <mergeCell ref="G59:G60"/>
    <mergeCell ref="D60:E60"/>
    <mergeCell ref="B61:F61"/>
    <mergeCell ref="B62:F62"/>
    <mergeCell ref="A63:G63"/>
    <mergeCell ref="A64:A65"/>
    <mergeCell ref="D64:F64"/>
    <mergeCell ref="G64:G65"/>
    <mergeCell ref="D65:E65"/>
    <mergeCell ref="B54:F54"/>
    <mergeCell ref="B55:F55"/>
    <mergeCell ref="B56:F56"/>
    <mergeCell ref="B57:F57"/>
    <mergeCell ref="B58:F58"/>
    <mergeCell ref="A59:A60"/>
    <mergeCell ref="D59:F59"/>
    <mergeCell ref="A50:G50"/>
    <mergeCell ref="A51:G51"/>
    <mergeCell ref="A52:A53"/>
    <mergeCell ref="D52:F52"/>
    <mergeCell ref="G52:G53"/>
    <mergeCell ref="D53:E53"/>
    <mergeCell ref="B47:F47"/>
    <mergeCell ref="B48:F48"/>
    <mergeCell ref="B49:F49"/>
    <mergeCell ref="B43:F43"/>
    <mergeCell ref="B44:F44"/>
    <mergeCell ref="A45:A46"/>
    <mergeCell ref="D45:F45"/>
    <mergeCell ref="G45:G46"/>
    <mergeCell ref="D46:E46"/>
    <mergeCell ref="B39:F39"/>
    <mergeCell ref="B40:F40"/>
    <mergeCell ref="A41:A42"/>
    <mergeCell ref="D41:F41"/>
    <mergeCell ref="G41:G42"/>
    <mergeCell ref="D42:E42"/>
    <mergeCell ref="B33:F33"/>
    <mergeCell ref="B34:F34"/>
    <mergeCell ref="B35:F35"/>
    <mergeCell ref="B36:F36"/>
    <mergeCell ref="B37:F37"/>
    <mergeCell ref="B38:F38"/>
    <mergeCell ref="B29:F29"/>
    <mergeCell ref="B30:F30"/>
    <mergeCell ref="A31:A32"/>
    <mergeCell ref="D31:F31"/>
    <mergeCell ref="G31:G32"/>
    <mergeCell ref="D32:E32"/>
    <mergeCell ref="B23:F23"/>
    <mergeCell ref="B24:F24"/>
    <mergeCell ref="B25:F25"/>
    <mergeCell ref="B26:F26"/>
    <mergeCell ref="B27:F27"/>
    <mergeCell ref="B28:F28"/>
    <mergeCell ref="D19:F19"/>
    <mergeCell ref="A20:G20"/>
    <mergeCell ref="A21:A22"/>
    <mergeCell ref="D21:F21"/>
    <mergeCell ref="G21:G22"/>
    <mergeCell ref="D22:E22"/>
    <mergeCell ref="A16:G16"/>
    <mergeCell ref="A17:A18"/>
    <mergeCell ref="B17:B18"/>
    <mergeCell ref="C17:C18"/>
    <mergeCell ref="D17:F17"/>
    <mergeCell ref="G17:G18"/>
    <mergeCell ref="D18:F18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2024-04-22T13:01:44Z</dcterms:modified>
</cp:coreProperties>
</file>